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terials" sheetId="1" state="visible" r:id="rId3"/>
    <sheet name="Summary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<sst xmlns="http://schemas.openxmlformats.org/spreadsheetml/2006/main" count="707" uniqueCount="455">
  <si>
    <t xml:space="preserve">ID</t>
  </si>
  <si>
    <t xml:space="preserve">Category</t>
  </si>
  <si>
    <t xml:space="preserve">Item</t>
  </si>
  <si>
    <t xml:space="preserve">Specification</t>
  </si>
  <si>
    <t xml:space="preserve">Qty</t>
  </si>
  <si>
    <t xml:space="preserve">Unit</t>
  </si>
  <si>
    <t xml:space="preserve">Used in / Notes</t>
  </si>
  <si>
    <t xml:space="preserve">Unit Price</t>
  </si>
  <si>
    <t xml:space="preserve">Line Total</t>
  </si>
  <si>
    <t xml:space="preserve">Source</t>
  </si>
  <si>
    <t xml:space="preserve">FOUNDATION &amp; FLOOR FRAMING</t>
  </si>
  <si>
    <t xml:space="preserve">F01</t>
  </si>
  <si>
    <t xml:space="preserve">Foundation</t>
  </si>
  <si>
    <t xml:space="preserve">Concrete (Quikrete fast-setting, no-mix)</t>
  </si>
  <si>
    <t xml:space="preserve">50-lb bag, no-mix sonotube formulation</t>
  </si>
  <si>
    <t xml:space="preserve">bag</t>
  </si>
  <si>
    <t xml:space="preserve">12 bags for 4 footers (3 bags per footer @ ~1.1 cu ft each) + 2 bags buffer. Dry-pour into sonotube, add water on top, rod with rebar.</t>
  </si>
  <si>
    <t xml:space="preserve">Home Depot</t>
  </si>
  <si>
    <t xml:space="preserve">F02</t>
  </si>
  <si>
    <t xml:space="preserve">Concrete tube forms (Sonotube)</t>
  </si>
  <si>
    <t xml:space="preserve">10" diameter × 48" length (cut to 27" each)</t>
  </si>
  <si>
    <t xml:space="preserve">each</t>
  </si>
  <si>
    <t xml:space="preserve">Cut each tube to 27" before installing: 24" below grade + 3" above for footer reveal. Each 48" tube yields one 27" piece + 21" cutoff (save as backup).</t>
  </si>
  <si>
    <t xml:space="preserve">F03</t>
  </si>
  <si>
    <t xml:space="preserve">Simpson EPB44HDG post base</t>
  </si>
  <si>
    <t xml:space="preserve">EPB HDG Deep-Saddle Cast-in-Place Elevated Post Base for 4x4</t>
  </si>
  <si>
    <t xml:space="preserve">Deep-saddle cast-in-place elevated post base (HDG). Set the stem/legs in the wet footer pour; holds the post 1" above concrete for moisture protection. As-built: this is the bracket actually installed on the coop. Appropriate for a fresh pour.</t>
  </si>
  <si>
    <t xml:space="preserve">F04</t>
  </si>
  <si>
    <t xml:space="preserve">4x4 PT post</t>
  </si>
  <si>
    <t xml:space="preserve">8 ft length, ground-contact rated</t>
  </si>
  <si>
    <t xml:space="preserve">board</t>
  </si>
  <si>
    <t xml:space="preserve">Cut into 4 x 20" posts</t>
  </si>
  <si>
    <t xml:space="preserve">F05</t>
  </si>
  <si>
    <t xml:space="preserve">Floor Framing</t>
  </si>
  <si>
    <t xml:space="preserve">2x10 PT rim joist</t>
  </si>
  <si>
    <t xml:space="preserve">10 ft length, ground-contact rated</t>
  </si>
  <si>
    <t xml:space="preserve">Doubled on N and S 10ft edges; acts as edge beam carrying floor + walls + roof tributary across 10' clear span between 4 corner posts; 2x6 joists hang from rims with LUS26 (joist top flush with rim top)</t>
  </si>
  <si>
    <t xml:space="preserve">F06</t>
  </si>
  <si>
    <t xml:space="preserve">2x6 PT end joist</t>
  </si>
  <si>
    <t xml:space="preserve">2×6 PT × 10 ft, cut into 2× 54"</t>
  </si>
  <si>
    <t xml:space="preserve">Cut into 2× 54" end joists (E &amp; W), butting between the doubled rims (same as floor joists). One 2×6 PT × 10 ft board yields both with 12" scrap — less waste/cost than a 12 ft. NOT 60".</t>
  </si>
  <si>
    <t xml:space="preserve">F07</t>
  </si>
  <si>
    <t xml:space="preserve">2x6 PT floor joist</t>
  </si>
  <si>
    <t xml:space="preserve">2×6 PT × 10 ft (2 cuts of 54" each)</t>
  </si>
  <si>
    <t xml:space="preserve">7 floor joists @ 16" o.c., 54" each. Each 10 ft board yields 2× 54" (12" scrap). 4 boards = 8 cuts, 7 used + 1 spare. (End + floor joists share this 54" stock: 5 boards of 2×6 PT ×10 ft covers all of it.)</t>
  </si>
  <si>
    <t xml:space="preserve">F08</t>
  </si>
  <si>
    <t xml:space="preserve">Simpson LUS26 joist hanger</t>
  </si>
  <si>
    <t xml:space="preserve">2x6 face-mount hanger, galvanized</t>
  </si>
  <si>
    <t xml:space="preserve">At each joist-to-rim connection (7 joists x 2 ends)</t>
  </si>
  <si>
    <t xml:space="preserve">F09</t>
  </si>
  <si>
    <t xml:space="preserve">Joist hanger nails (0.148"×3" / 10d)</t>
  </si>
  <si>
    <t xml:space="preserve">0.148" × 3" (10d) hot-dip galvanized</t>
  </si>
  <si>
    <t xml:space="preserve">box</t>
  </si>
  <si>
    <t xml:space="preserve">For the LUS26Z hangers: 4 per side = 8 per hanger, fill every hole (~144 for 18 hangers). 0.148"×3" (10d) galvanized is the full-rated size for the doubled 2×10 rim — NOT the short 1½" nails. Any brand of this size is fine (need not be Simpson). Joist-side nails drive at an angle into the rim (double-shear). A 1 lb box of 3" nails may be short of 144 — grab a larger/5 lb box.</t>
  </si>
  <si>
    <t xml:space="preserve">F10</t>
  </si>
  <si>
    <t xml:space="preserve">3/4" PT plywood</t>
  </si>
  <si>
    <t xml:space="preserve">¾" PT plywood, 4×8 sheet (square edge)</t>
  </si>
  <si>
    <t xml:space="preserve">sheet</t>
  </si>
  <si>
    <t xml:space="preserve">Floor decking; covers 5×10 = 50 sqft (v11). Square-edge PT — PT plywood is not sold in T&amp;G; land panel edges on joists or add a row of blocking under the long seam (¾" ply is plenty stiff over 16" o.c. joists either way).</t>
  </si>
  <si>
    <t xml:space="preserve">F11</t>
  </si>
  <si>
    <t xml:space="preserve">Sheet vinyl / rolled linoleum</t>
  </si>
  <si>
    <t xml:space="preserve">6-ft or 12-ft wide roll, residential grade</t>
  </si>
  <si>
    <t xml:space="preserve">sqft</t>
  </si>
  <si>
    <t xml:space="preserve">Continuous floor covering over 3/4 PT plywood; covers 50 sqft floor + 10 sqft buffer for cove base (v11). Cheapest available at HD/Lowes ~$1/sqft works fine for a coop.</t>
  </si>
  <si>
    <t xml:space="preserve">F12</t>
  </si>
  <si>
    <t xml:space="preserve">EPB post fasteners (nails or SD10 screws)</t>
  </si>
  <si>
    <t xml:space="preserve">(8) per bracket: 0.162"×3½" connector nails OR SD10 1½" connector screws</t>
  </si>
  <si>
    <t xml:space="preserve">Fastens each 4×4 post into its EPB44HDG saddle: (8) 0.162"×3½" nails OR (8) Simpson SD10 1½" connector screws per bracket (×4 = 32). SD10 screws drive with a drill/impact driver and are Simpson-approved for the EPB44. Fill every hole. One box covers all four.</t>
  </si>
  <si>
    <t xml:space="preserve">F13</t>
  </si>
  <si>
    <t xml:space="preserve">Exterior deck screws</t>
  </si>
  <si>
    <t xml:space="preserve">2½" exterior/structural screws (5 lb box)</t>
  </si>
  <si>
    <t xml:space="preserve">Screw the ¾" PT plywood deck to the joists: 2½" exterior screws, 6" o.c. on panel edges, 12" in the field (Phase 2, Step 11) — screws hold better than nails in PT. The rim-to-post nails and the 10d for nailing the doubled rims together come from the framing nails (line W05). 5 lb box covers the deck.</t>
  </si>
  <si>
    <t xml:space="preserve">WALL FRAMING</t>
  </si>
  <si>
    <t xml:space="preserve">W01</t>
  </si>
  <si>
    <t xml:space="preserve">Wall Framing</t>
  </si>
  <si>
    <t xml:space="preserve">2x4 SPF stud</t>
  </si>
  <si>
    <t xml:space="preserve">8 ft length, #2 grade</t>
  </si>
  <si>
    <t xml:space="preserve">Misc wall studs, gable cripples, blocking</t>
  </si>
  <si>
    <t xml:space="preserve">W02</t>
  </si>
  <si>
    <t xml:space="preserve">10 ft length, #2 grade</t>
  </si>
  <si>
    <t xml:space="preserve">Wall studs (cut into 2x 58.5" each); also bottom plates for 10ft walls. v11: 1 fewer board (E and W walls each lost 1 stud due to narrower 5' gable walls)</t>
  </si>
  <si>
    <t xml:space="preserve">W03</t>
  </si>
  <si>
    <t xml:space="preserve">2x6 SPF top plate</t>
  </si>
  <si>
    <t xml:space="preserve">Doubled top plates for N and S walls — INTENTIONAL: acts as integrated header over 79" transom span (S wall) and 60" slider span (N wall); 1" overhang on each side of 2x4 studs is OK</t>
  </si>
  <si>
    <t xml:space="preserve">W04</t>
  </si>
  <si>
    <t xml:space="preserve">Doubled top plates for E and W walls (gable ends, cut to 53"); matches N/S for corner continuity</t>
  </si>
  <si>
    <t xml:space="preserve">W05</t>
  </si>
  <si>
    <t xml:space="preserve">Framing nails</t>
  </si>
  <si>
    <t xml:space="preserve">16d common bright, 5 lb</t>
  </si>
  <si>
    <t xml:space="preserve">Wall framing assembly</t>
  </si>
  <si>
    <t xml:space="preserve">W06</t>
  </si>
  <si>
    <t xml:space="preserve">Sinker nails</t>
  </si>
  <si>
    <t xml:space="preserve">8d galvanized, 1 lb</t>
  </si>
  <si>
    <t xml:space="preserve">Toenailing studs</t>
  </si>
  <si>
    <t xml:space="preserve">W07</t>
  </si>
  <si>
    <t xml:space="preserve">1/4" x 3" lag screws</t>
  </si>
  <si>
    <t xml:space="preserve">Galvanized, with washers</t>
  </si>
  <si>
    <t xml:space="preserve">Bolting bottom plate to subfloor at corners + middles</t>
  </si>
  <si>
    <t xml:space="preserve">W08</t>
  </si>
  <si>
    <t xml:space="preserve">ROOF FRAMING</t>
  </si>
  <si>
    <t xml:space="preserve">R01</t>
  </si>
  <si>
    <t xml:space="preserve">Roof Framing</t>
  </si>
  <si>
    <t xml:space="preserve">2x6 SPF rafter stock</t>
  </si>
  <si>
    <t xml:space="preserve">12 ft length, #2 grade</t>
  </si>
  <si>
    <t xml:space="preserve">Yields 3 rafters per board (44" each, 12" cutoff); 22 cuts total: 18 main + 4 doubled trimmers; 8 boards × 3 = 24 yielded, 2 spare (v11; was 11 boards at 52" with 2 cuts/board)</t>
  </si>
  <si>
    <t xml:space="preserve">R02</t>
  </si>
  <si>
    <t xml:space="preserve">2x8 SPF ridge board</t>
  </si>
  <si>
    <t xml:space="preserve">Single ridge running gable to gable</t>
  </si>
  <si>
    <t xml:space="preserve">R03</t>
  </si>
  <si>
    <t xml:space="preserve">2x4 SPF collar tie</t>
  </si>
  <si>
    <t xml:space="preserve">Cut from existing 2x4 stock</t>
  </si>
  <si>
    <t xml:space="preserve">Collar ties (4 total). v11: 20" long (was 24"). Connects rafter pairs at v11 reduced ridge rise. Source from W01 2x4 stock — v11 rafter cutoffs (12") too small for collar ties.</t>
  </si>
  <si>
    <t xml:space="preserve">Use scraps</t>
  </si>
  <si>
    <t xml:space="preserve">R04</t>
  </si>
  <si>
    <t xml:space="preserve">Simpson H1 hurricane tie</t>
  </si>
  <si>
    <t xml:space="preserve">Galvanized rafter-to-plate connector</t>
  </si>
  <si>
    <t xml:space="preserve">One per rafter at top plate</t>
  </si>
  <si>
    <t xml:space="preserve">R05</t>
  </si>
  <si>
    <t xml:space="preserve">Hurricane tie nails</t>
  </si>
  <si>
    <t xml:space="preserve">1.5" Simpson SDS or N10</t>
  </si>
  <si>
    <t xml:space="preserve">For H1 connectors (8 per tie)</t>
  </si>
  <si>
    <t xml:space="preserve">R06</t>
  </si>
  <si>
    <t xml:space="preserve">Cupola materials (assembled)</t>
  </si>
  <si>
    <t xml:space="preserve">2x2, 1x4 louvers, 1/2" OSB scrap, finial</t>
  </si>
  <si>
    <t xml:space="preserve">lot</t>
  </si>
  <si>
    <t xml:space="preserve">Built from misc lumber + decorative finial</t>
  </si>
  <si>
    <t xml:space="preserve">Various</t>
  </si>
  <si>
    <t xml:space="preserve">R07</t>
  </si>
  <si>
    <t xml:space="preserve">ROOF SHEATHING &amp; ROOFING</t>
  </si>
  <si>
    <t xml:space="preserve">S01</t>
  </si>
  <si>
    <t xml:space="preserve">Roof Sheathing</t>
  </si>
  <si>
    <t xml:space="preserve">1/2" OSB sheathing</t>
  </si>
  <si>
    <t xml:space="preserve">4x8 sheet</t>
  </si>
  <si>
    <t xml:space="preserve">Roof deck; 80 sqft total area</t>
  </si>
  <si>
    <t xml:space="preserve">S02</t>
  </si>
  <si>
    <t xml:space="preserve">8d ring shank nails</t>
  </si>
  <si>
    <t xml:space="preserve">For OSB attachment, 1 lb</t>
  </si>
  <si>
    <t xml:space="preserve">6" o.c. on edges, 12" o.c. in field</t>
  </si>
  <si>
    <t xml:space="preserve">S03</t>
  </si>
  <si>
    <t xml:space="preserve">Roofing</t>
  </si>
  <si>
    <t xml:space="preserve">30# roofing felt</t>
  </si>
  <si>
    <t xml:space="preserve">36" x 144 sqft roll</t>
  </si>
  <si>
    <t xml:space="preserve">roll</t>
  </si>
  <si>
    <t xml:space="preserve">Underlayment under shingles + behind siding (1 roll covers both)</t>
  </si>
  <si>
    <t xml:space="preserve">S04</t>
  </si>
  <si>
    <t xml:space="preserve">Architectural shingles</t>
  </si>
  <si>
    <t xml:space="preserve">Hunter green, ~33 sqft per bundle</t>
  </si>
  <si>
    <t xml:space="preserve">bundle</t>
  </si>
  <si>
    <t xml:space="preserve">~80 sqft coop roof + cupola hips + waste; 4 bundles gives buffer for cuts/errors</t>
  </si>
  <si>
    <t xml:space="preserve">S05</t>
  </si>
  <si>
    <t xml:space="preserve">Hip and ridge shingles</t>
  </si>
  <si>
    <t xml:space="preserve">20-25 lf per bundle</t>
  </si>
  <si>
    <t xml:space="preserve">Ridge cap; 10ft ridge + ~12 lf cupola hips</t>
  </si>
  <si>
    <t xml:space="preserve">S06</t>
  </si>
  <si>
    <t xml:space="preserve">Drip edge metal</t>
  </si>
  <si>
    <t xml:space="preserve">10 ft length, white or brown</t>
  </si>
  <si>
    <t xml:space="preserve">piece</t>
  </si>
  <si>
    <t xml:space="preserve">~32 lf perimeter (eaves and rakes)</t>
  </si>
  <si>
    <t xml:space="preserve">S07</t>
  </si>
  <si>
    <t xml:space="preserve">Roofing nails</t>
  </si>
  <si>
    <t xml:space="preserve">1-1/4" galvanized, 1 lb</t>
  </si>
  <si>
    <t xml:space="preserve">For shingle attachment (4 per shingle)</t>
  </si>
  <si>
    <t xml:space="preserve">S08</t>
  </si>
  <si>
    <t xml:space="preserve">Roof flashing</t>
  </si>
  <si>
    <t xml:space="preserve">Step or apron flashing for cupola base</t>
  </si>
  <si>
    <t xml:space="preserve">Around cupola base for waterproofing</t>
  </si>
  <si>
    <t xml:space="preserve">S09</t>
  </si>
  <si>
    <t xml:space="preserve">SIDING &amp; TRIM</t>
  </si>
  <si>
    <t xml:space="preserve">B01</t>
  </si>
  <si>
    <t xml:space="preserve">Siding</t>
  </si>
  <si>
    <t xml:space="preserve">1x8 pine board</t>
  </si>
  <si>
    <t xml:space="preserve">8 ft length, primed pine</t>
  </si>
  <si>
    <t xml:space="preserve">Vertical siding boards (board-and-batten "boards"). v11: 2 fewer boards needed due to reduced gable area on E/W walls (gable rise 1'-8" vs 2'-0").</t>
  </si>
  <si>
    <t xml:space="preserve">B02</t>
  </si>
  <si>
    <t xml:space="preserve">1x3 pine batten</t>
  </si>
  <si>
    <t xml:space="preserve">Vertical battens covering board seams. v11: 2 fewer due to reduced gable area.</t>
  </si>
  <si>
    <t xml:space="preserve">B03</t>
  </si>
  <si>
    <t xml:space="preserve">Trim</t>
  </si>
  <si>
    <t xml:space="preserve">1x6 pine fascia</t>
  </si>
  <si>
    <t xml:space="preserve">10 ft length, primed pine</t>
  </si>
  <si>
    <t xml:space="preserve">~32 lf fascia at coop eaves and rakes</t>
  </si>
  <si>
    <t xml:space="preserve">B04</t>
  </si>
  <si>
    <t xml:space="preserve">1x4 pine corner trim</t>
  </si>
  <si>
    <t xml:space="preserve">Corner boards (4 corners + 2 spare)</t>
  </si>
  <si>
    <t xml:space="preserve">B05</t>
  </si>
  <si>
    <t xml:space="preserve">1x4 pine window/door trim</t>
  </si>
  <si>
    <t xml:space="preserve">Trim around all openings (cleanouts, doors, transom, sliders)</t>
  </si>
  <si>
    <t xml:space="preserve">B06</t>
  </si>
  <si>
    <t xml:space="preserve">Exterior trim screws</t>
  </si>
  <si>
    <t xml:space="preserve">#8 x 2.5" stainless or coated, 1 lb</t>
  </si>
  <si>
    <t xml:space="preserve">For siding attachment</t>
  </si>
  <si>
    <t xml:space="preserve">B07</t>
  </si>
  <si>
    <t xml:space="preserve">DOORS &amp; WINDOWS</t>
  </si>
  <si>
    <t xml:space="preserve">D01</t>
  </si>
  <si>
    <t xml:space="preserve">Doors</t>
  </si>
  <si>
    <t xml:space="preserve">Dutch door (built or pre-fab)</t>
  </si>
  <si>
    <t xml:space="preserve">32" x 58", split horizontally</t>
  </si>
  <si>
    <t xml:space="preserve">Build from 1x6 T&amp;G + frame OR buy pre-fab cottage door</t>
  </si>
  <si>
    <t xml:space="preserve">Build / Salvage</t>
  </si>
  <si>
    <t xml:space="preserve">D02</t>
  </si>
  <si>
    <t xml:space="preserve">1x6 T&amp;G pine boards</t>
  </si>
  <si>
    <t xml:space="preserve">6 ft length, for built doors</t>
  </si>
  <si>
    <t xml:space="preserve">For Dutch door + cleanouts + access panels (built doors)</t>
  </si>
  <si>
    <t xml:space="preserve">D03</t>
  </si>
  <si>
    <t xml:space="preserve">Hinges</t>
  </si>
  <si>
    <t xml:space="preserve">Strap hinge, 6" black</t>
  </si>
  <si>
    <t xml:space="preserve">Heavy-duty for Dutch door halves</t>
  </si>
  <si>
    <t xml:space="preserve">2 hinges per Dutch door half (top and bottom halves)</t>
  </si>
  <si>
    <t xml:space="preserve">D04</t>
  </si>
  <si>
    <t xml:space="preserve">T-hinge, 4" black</t>
  </si>
  <si>
    <t xml:space="preserve">For cleanouts and access panels</t>
  </si>
  <si>
    <t xml:space="preserve">2 each for: 2 cleanouts, 2 lower panels, run door, cabinet door, 3 nest panels</t>
  </si>
  <si>
    <t xml:space="preserve">D05</t>
  </si>
  <si>
    <t xml:space="preserve">Latches</t>
  </si>
  <si>
    <t xml:space="preserve">Gate latch with eye</t>
  </si>
  <si>
    <t xml:space="preserve">Predator-proof, locking</t>
  </si>
  <si>
    <t xml:space="preserve">For Dutch door, run door, cleanouts (each), storage door</t>
  </si>
  <si>
    <t xml:space="preserve">D06</t>
  </si>
  <si>
    <t xml:space="preserve">Hook and eye, 3"</t>
  </si>
  <si>
    <t xml:space="preserve">For interior props (doors held open)</t>
  </si>
  <si>
    <t xml:space="preserve">For props on cleanouts and access panels at 90deg</t>
  </si>
  <si>
    <t xml:space="preserve">D07</t>
  </si>
  <si>
    <t xml:space="preserve">Hardware</t>
  </si>
  <si>
    <t xml:space="preserve">Chain or rope for door props</t>
  </si>
  <si>
    <t xml:space="preserve">36" length per door</t>
  </si>
  <si>
    <t xml:space="preserve">Limits how far drop-down doors swing</t>
  </si>
  <si>
    <t xml:space="preserve">D08</t>
  </si>
  <si>
    <t xml:space="preserve">Windows</t>
  </si>
  <si>
    <t xml:space="preserve">24" x 24" residential slider</t>
  </si>
  <si>
    <t xml:space="preserve">Salvage, both N wall</t>
  </si>
  <si>
    <t xml:space="preserve">YOU HAVE THESE - $0 (already acquired)</t>
  </si>
  <si>
    <t xml:space="preserve">Salvage (owned)</t>
  </si>
  <si>
    <t xml:space="preserve">D09</t>
  </si>
  <si>
    <t xml:space="preserve">72" x 12" transom (salvage)</t>
  </si>
  <si>
    <t xml:space="preserve">Fixed transom window, S wall</t>
  </si>
  <si>
    <t xml:space="preserve">YOU HAVE THIS - $0 (already acquired)</t>
  </si>
  <si>
    <t xml:space="preserve">D10</t>
  </si>
  <si>
    <t xml:space="preserve">HARDWARE CLOTH &amp; SCREENING</t>
  </si>
  <si>
    <t xml:space="preserve">H01</t>
  </si>
  <si>
    <t xml:space="preserve">Hardware Cloth</t>
  </si>
  <si>
    <t xml:space="preserve">1/2" galvanized HW cloth</t>
  </si>
  <si>
    <t xml:space="preserve">36" x 100ft roll</t>
  </si>
  <si>
    <t xml:space="preserve">Run walls, predator apron, skirt, vents - main supply</t>
  </si>
  <si>
    <t xml:space="preserve">H02</t>
  </si>
  <si>
    <t xml:space="preserve">36" x 25ft roll (extra)</t>
  </si>
  <si>
    <t xml:space="preserve">Backup roll for nest box back, cabinet door, vents</t>
  </si>
  <si>
    <t xml:space="preserve">H03</t>
  </si>
  <si>
    <t xml:space="preserve">Poultry staples</t>
  </si>
  <si>
    <t xml:space="preserve">1" galvanized, 1 lb</t>
  </si>
  <si>
    <t xml:space="preserve">For attaching HW cloth to wood framing</t>
  </si>
  <si>
    <t xml:space="preserve">H04</t>
  </si>
  <si>
    <t xml:space="preserve">HW cloth screws + washers</t>
  </si>
  <si>
    <t xml:space="preserve">Self-tapping screws with neoprene washers</t>
  </si>
  <si>
    <t xml:space="preserve">Replace staples w/ screws+washers at all door edges, corners, posts, skirt board, apron transitions; raccoon-resistant attachment</t>
  </si>
  <si>
    <t xml:space="preserve">H05</t>
  </si>
  <si>
    <t xml:space="preserve">INTERIOR FIXTURES</t>
  </si>
  <si>
    <t xml:space="preserve">I01</t>
  </si>
  <si>
    <t xml:space="preserve">Interior</t>
  </si>
  <si>
    <t xml:space="preserve">2x4 SPF roost bar</t>
  </si>
  <si>
    <t xml:space="preserve">8 ft, sand edges round</t>
  </si>
  <si>
    <t xml:space="preserve">Two 84" (7ft) roost bars — one per 8ft board (84" cut + 12" cutoff each). 2×4 SPF, sand edges round.</t>
  </si>
  <si>
    <t xml:space="preserve">I02</t>
  </si>
  <si>
    <t xml:space="preserve">Plywood for shelf</t>
  </si>
  <si>
    <t xml:space="preserve">1/2" CDX, 4x8 sheet</t>
  </si>
  <si>
    <t xml:space="preserve">Poop shelf 38"×84" (v11), ½" CDX</t>
  </si>
  <si>
    <t xml:space="preserve">I03</t>
  </si>
  <si>
    <t xml:space="preserve">Plywood for cabinet</t>
  </si>
  <si>
    <t xml:space="preserve">Storage cabinet walls/floor (42"W × 32"D × 22"H, v11), ½" CDX</t>
  </si>
  <si>
    <t xml:space="preserve">I04</t>
  </si>
  <si>
    <t xml:space="preserve">Plywood for nest box</t>
  </si>
  <si>
    <t xml:space="preserve">1/2" CDX, 4x4 half-sheet</t>
  </si>
  <si>
    <t xml:space="preserve">Nest cluster (3 bays @ 14" each, 14" deep) — v11.3</t>
  </si>
  <si>
    <t xml:space="preserve">I05</t>
  </si>
  <si>
    <t xml:space="preserve">Astroturf mat (artificial turf)</t>
  </si>
  <si>
    <t xml:space="preserve">Indoor/outdoor, ~12" x 18" pieces</t>
  </si>
  <si>
    <t xml:space="preserve">Sloped floor of each nest box (egg roll surface)</t>
  </si>
  <si>
    <t xml:space="preserve">Home Depot/Amazon</t>
  </si>
  <si>
    <t xml:space="preserve">I06</t>
  </si>
  <si>
    <t xml:space="preserve">PAINT &amp; FINISH</t>
  </si>
  <si>
    <t xml:space="preserve">P01</t>
  </si>
  <si>
    <t xml:space="preserve">Paint</t>
  </si>
  <si>
    <t xml:space="preserve">Exterior paint, white</t>
  </si>
  <si>
    <t xml:space="preserve">1 gallon, semi-gloss exterior latex</t>
  </si>
  <si>
    <t xml:space="preserve">gal</t>
  </si>
  <si>
    <t xml:space="preserve">Body color for siding (board and batten)</t>
  </si>
  <si>
    <t xml:space="preserve">P02</t>
  </si>
  <si>
    <t xml:space="preserve">Exterior trim paint</t>
  </si>
  <si>
    <t xml:space="preserve">1 quart, contrasting accent</t>
  </si>
  <si>
    <t xml:space="preserve">qt</t>
  </si>
  <si>
    <t xml:space="preserve">Trim and door (ex: Link-X orange #FE5000)</t>
  </si>
  <si>
    <t xml:space="preserve">P03</t>
  </si>
  <si>
    <t xml:space="preserve">Exterior primer</t>
  </si>
  <si>
    <t xml:space="preserve">1 gallon, white primer</t>
  </si>
  <si>
    <t xml:space="preserve">Primes raw wood before topcoat</t>
  </si>
  <si>
    <t xml:space="preserve">P04</t>
  </si>
  <si>
    <t xml:space="preserve">Paint brushes/rollers</t>
  </si>
  <si>
    <t xml:space="preserve">Quality 2.5" brush + 9" roller kit</t>
  </si>
  <si>
    <t xml:space="preserve">set</t>
  </si>
  <si>
    <t xml:space="preserve">Application tools</t>
  </si>
  <si>
    <t xml:space="preserve">P05</t>
  </si>
  <si>
    <t xml:space="preserve">MISC HARDWARE</t>
  </si>
  <si>
    <t xml:space="preserve">M01</t>
  </si>
  <si>
    <t xml:space="preserve">Misc</t>
  </si>
  <si>
    <t xml:space="preserve">Wood screws assortment</t>
  </si>
  <si>
    <t xml:space="preserve">#8 x 3" exterior, 1 lb box</t>
  </si>
  <si>
    <t xml:space="preserve">General assembly</t>
  </si>
  <si>
    <t xml:space="preserve">M02</t>
  </si>
  <si>
    <t xml:space="preserve">Wood screws short</t>
  </si>
  <si>
    <t xml:space="preserve">#8 x 1-1/4", 1 lb box</t>
  </si>
  <si>
    <t xml:space="preserve">Trim and finish work</t>
  </si>
  <si>
    <t xml:space="preserve">M03</t>
  </si>
  <si>
    <t xml:space="preserve">Wood glue</t>
  </si>
  <si>
    <t xml:space="preserve">Titebond III exterior, 16 oz</t>
  </si>
  <si>
    <t xml:space="preserve">bottle</t>
  </si>
  <si>
    <t xml:space="preserve">Glue joints in nest box, trim, etc.</t>
  </si>
  <si>
    <t xml:space="preserve">M04</t>
  </si>
  <si>
    <t xml:space="preserve">Sandpaper</t>
  </si>
  <si>
    <t xml:space="preserve">Assorted grit pack, 80-220</t>
  </si>
  <si>
    <t xml:space="preserve">pack</t>
  </si>
  <si>
    <t xml:space="preserve">For roost bars (smooth edges) + general</t>
  </si>
  <si>
    <t xml:space="preserve">M05</t>
  </si>
  <si>
    <t xml:space="preserve">Tarp</t>
  </si>
  <si>
    <t xml:space="preserve">8x10 tarp</t>
  </si>
  <si>
    <t xml:space="preserve">Covers materials during build</t>
  </si>
  <si>
    <t xml:space="preserve">M06</t>
  </si>
  <si>
    <t xml:space="preserve">RUN STRUCTURE</t>
  </si>
  <si>
    <t xml:space="preserve">U01</t>
  </si>
  <si>
    <t xml:space="preserve">Run</t>
  </si>
  <si>
    <t xml:space="preserve">4x4 PT post for run (full height)</t>
  </si>
  <si>
    <t xml:space="preserve">8 ft length each — yields one tall run post per board</t>
  </si>
  <si>
    <t xml:space="preserve">8 posts total: 4 CORNERS cut to ~75" (S) or ~63" (N) to fasten into EPB44HDG brackets on concrete (8 × 0.162"×3½" nails each); 4 MID-SPAN cut to ~73" (S) or ~61" (N) to drop into deck block notches. NOT 20" — only coop posts are 20"</t>
  </si>
  <si>
    <t xml:space="preserve">U02</t>
  </si>
  <si>
    <t xml:space="preserve">Deck block / pier</t>
  </si>
  <si>
    <t xml:space="preserve">Precast concrete, 4×4 notch top</t>
  </si>
  <si>
    <t xml:space="preserve">Surface piers for 4 MID-SPAN run posts only (at 5'-4" and 10'-8" along each long edge); 4 corner posts use concrete footers — see U13/U14/U15</t>
  </si>
  <si>
    <t xml:space="preserve">Home Depot, Pylex or generic</t>
  </si>
  <si>
    <t xml:space="preserve">U03</t>
  </si>
  <si>
    <t xml:space="preserve">Crushed gravel for pier pads</t>
  </si>
  <si>
    <t xml:space="preserve">50 lb bag, 3/4" drainage gravel</t>
  </si>
  <si>
    <t xml:space="preserve">3 bags total: 2 for 4 mid-span deck-block pads + 1 for 4 run-corner footer bottoms (1-2" drainage layer). All deferred until run construction.</t>
  </si>
  <si>
    <t xml:space="preserve">U04</t>
  </si>
  <si>
    <t xml:space="preserve">2x6 PT top rail (run)</t>
  </si>
  <si>
    <t xml:space="preserve">8 ft length, ground-contact</t>
  </si>
  <si>
    <t xml:space="preserve">TOP rails on N+S long walls + end walls; 2×6 needed for span and to act as integrated header above run door</t>
  </si>
  <si>
    <t xml:space="preserve">U04b</t>
  </si>
  <si>
    <t xml:space="preserve">2x4 PT bottom rail (run)</t>
  </si>
  <si>
    <t xml:space="preserve">BOTTOM rails on long walls (interrupted by door on S) + end walls; smaller member OK because no significant load</t>
  </si>
  <si>
    <t xml:space="preserve">U05</t>
  </si>
  <si>
    <t xml:space="preserve">2x3 SPF for studs</t>
  </si>
  <si>
    <t xml:space="preserve">8 ft length</t>
  </si>
  <si>
    <t xml:space="preserve">Run wall studs at ~24" o.c.</t>
  </si>
  <si>
    <t xml:space="preserve">U06</t>
  </si>
  <si>
    <t xml:space="preserve">2x6 SPF rafters for run</t>
  </si>
  <si>
    <t xml:space="preserve">12 ft length, cut to ~50in each</t>
  </si>
  <si>
    <t xml:space="preserve">9 rafters @ 24in o.c. (2 per 12ft board, 1 spare)</t>
  </si>
  <si>
    <t xml:space="preserve">U07</t>
  </si>
  <si>
    <t xml:space="preserve">1/2" OSB for run roof</t>
  </si>
  <si>
    <t xml:space="preserve">Run roof deck w/ ~6" overhangs (~76 sqft total incl 3:12 slope factor)</t>
  </si>
  <si>
    <t xml:space="preserve">U08</t>
  </si>
  <si>
    <t xml:space="preserve">Run access door</t>
  </si>
  <si>
    <t xml:space="preserve">Built from 1x4 + HW cloth, 30x67</t>
  </si>
  <si>
    <t xml:space="preserve">East-hinged at coop end of run south wall; top flush with 2x6 top rail (rail acts as header)</t>
  </si>
  <si>
    <t xml:space="preserve">Build</t>
  </si>
  <si>
    <t xml:space="preserve">U09</t>
  </si>
  <si>
    <t xml:space="preserve">Run door hardware</t>
  </si>
  <si>
    <t xml:space="preserve">Hinges and latch</t>
  </si>
  <si>
    <t xml:space="preserve">Run access door hardware</t>
  </si>
  <si>
    <t xml:space="preserve">U10</t>
  </si>
  <si>
    <t xml:space="preserve">1x6 PT skirt board</t>
  </si>
  <si>
    <t xml:space="preserve">Closes gap between bottom rail and grade; HW cloth attaches to it; hides deck blocks</t>
  </si>
  <si>
    <t xml:space="preserve">TOOLS (verify before buying)</t>
  </si>
  <si>
    <t xml:space="preserve">T01</t>
  </si>
  <si>
    <t xml:space="preserve">Tools</t>
  </si>
  <si>
    <t xml:space="preserve">Circular saw</t>
  </si>
  <si>
    <t xml:space="preserve">If not owned</t>
  </si>
  <si>
    <t xml:space="preserve">Optional - for cutting lumber to length</t>
  </si>
  <si>
    <t xml:space="preserve">Owned/borrow</t>
  </si>
  <si>
    <t xml:space="preserve">T02</t>
  </si>
  <si>
    <t xml:space="preserve">Drill/driver</t>
  </si>
  <si>
    <t xml:space="preserve">Optional - for screws and pilot holes</t>
  </si>
  <si>
    <t xml:space="preserve">T03</t>
  </si>
  <si>
    <t xml:space="preserve">Speed square</t>
  </si>
  <si>
    <t xml:space="preserve">For framing layouts</t>
  </si>
  <si>
    <t xml:space="preserve">Critical for rafter angles and birdsmouth cuts</t>
  </si>
  <si>
    <t xml:space="preserve">T04</t>
  </si>
  <si>
    <t xml:space="preserve">Level (4 ft)</t>
  </si>
  <si>
    <t xml:space="preserve">For setting posts plumb</t>
  </si>
  <si>
    <t xml:space="preserve">T05</t>
  </si>
  <si>
    <t xml:space="preserve">Post hole digger</t>
  </si>
  <si>
    <t xml:space="preserve">Manual or rented power auger</t>
  </si>
  <si>
    <t xml:space="preserve">Rent power auger from HD for $50/day; or manual digger $35</t>
  </si>
  <si>
    <t xml:space="preserve">Home Depot rental</t>
  </si>
  <si>
    <t xml:space="preserve">T06</t>
  </si>
  <si>
    <t xml:space="preserve">Nail gun (optional)</t>
  </si>
  <si>
    <t xml:space="preserve">Framing and brad - rental</t>
  </si>
  <si>
    <t xml:space="preserve">rental</t>
  </si>
  <si>
    <t xml:space="preserve">$30/day rental from Home Depot if not owned</t>
  </si>
  <si>
    <t xml:space="preserve">REVIEW-DRIVEN ADDITIONS</t>
  </si>
  <si>
    <t xml:space="preserve">U17</t>
  </si>
  <si>
    <t xml:space="preserve">Diagonal run brace (2x4)</t>
  </si>
  <si>
    <t xml:space="preserve">8 ft, cut into 2-3 braces per board</t>
  </si>
  <si>
    <t xml:space="preserve">8 knee braces total: 1 at each of 4 run corners (alternating N/S long-wall bias) + 2 at door bay; each ~24" long w/ 45° cuts both ends. 3 boards yields ~12 braces with cut waste.</t>
  </si>
  <si>
    <t xml:space="preserve">U11</t>
  </si>
  <si>
    <t xml:space="preserve">Rebar pins for deck blocks</t>
  </si>
  <si>
    <t xml:space="preserve">#3 rebar × 18", drive through deck block into soil</t>
  </si>
  <si>
    <t xml:space="preserve">One per mid-span deck block (4 blocks); resists seasonal frost-heave; corner posts use concrete footers (positive anchor)</t>
  </si>
  <si>
    <t xml:space="preserve">U13</t>
  </si>
  <si>
    <t xml:space="preserve">Concrete for run corners (Quikrete fast-setting)</t>
  </si>
  <si>
    <t xml:space="preserve">For 4 run-corner footers (3 bags each); deferred until run construction phase. Same product as F01.</t>
  </si>
  <si>
    <t xml:space="preserve">U14</t>
  </si>
  <si>
    <t xml:space="preserve">Concrete tube forms (run corners)</t>
  </si>
  <si>
    <t xml:space="preserve">10" diameter Qwik-Tube</t>
  </si>
  <si>
    <t xml:space="preserve">Dig 12"Ø hole, drop in 10" tube, cut to 24" depth; 4 corners only</t>
  </si>
  <si>
    <t xml:space="preserve">U15</t>
  </si>
  <si>
    <t xml:space="preserve">Simpson EPB44HDG post bases (run corners)</t>
  </si>
  <si>
    <t xml:space="preserve">4x4 post anchor bracket, galvanized</t>
  </si>
  <si>
    <t xml:space="preserve">Set stem in wet concrete at each run corner; positive lateral + uplift anchor (kid-safe). Same cast-in-place base as the coop, for consistency.</t>
  </si>
  <si>
    <t xml:space="preserve">U16</t>
  </si>
  <si>
    <t xml:space="preserve">EPB post fasteners — run (nails or SD10 screws)</t>
  </si>
  <si>
    <t xml:space="preserve">(8) per bracket: 0.162"×3½" nails OR SD10 1½" screws</t>
  </si>
  <si>
    <t xml:space="preserve">(8) per run-corner EPB44HDG bracket ×4. Nails or Simpson SD10 1½" connector screws; fill every hole. (Run deferred.)</t>
  </si>
  <si>
    <t xml:space="preserve">M07</t>
  </si>
  <si>
    <t xml:space="preserve">Structural wood screws</t>
  </si>
  <si>
    <t xml:space="preserve">#10 x 3-1/2" exterior structural screws (GRK, SPAX, or similar)</t>
  </si>
  <si>
    <t xml:space="preserve">Structural screws used at: knee braces (32), rail-to-post joints (32), corner connections at coop walls (12), misc structural ledger work (~20-30); 150 includes waste/loss buffer</t>
  </si>
  <si>
    <t xml:space="preserve">M08</t>
  </si>
  <si>
    <t xml:space="preserve">Carriage bolts + washers</t>
  </si>
  <si>
    <t xml:space="preserve">5/16" x 4-1/2" galvanized w/ flat + lock washer</t>
  </si>
  <si>
    <t xml:space="preserve">Through-bolt post bottoms to deck blocks where possible; rim joist to post connection at coop</t>
  </si>
  <si>
    <t xml:space="preserve">D11</t>
  </si>
  <si>
    <t xml:space="preserve">Dutch door astragal trim</t>
  </si>
  <si>
    <t xml:space="preserve">1x2 pine, 32" length, weatherstripped</t>
  </si>
  <si>
    <t xml:space="preserve">Overlap strip at horizontal split of Dutch door; predator-prying defense at seam</t>
  </si>
  <si>
    <t xml:space="preserve">NOTES:</t>
  </si>
  <si>
    <t xml:space="preserve">&gt;&gt; PROJECT TOTAL &lt;&lt;</t>
  </si>
  <si>
    <t xml:space="preserve">• Pressure-treated (PT) lumber required for all ground-contact and within 6" of grade.</t>
  </si>
  <si>
    <t xml:space="preserve">• Quantities include modest waste allowance (~5-10%). Items marked "use scraps" come from leftover cuts.</t>
  </si>
  <si>
    <t xml:space="preserve">• Salvage windows ($0) assume already acquired; budget excludes their cost.</t>
  </si>
  <si>
    <t xml:space="preserve">• Tools at $0 assume already owned. Rentals where listed.</t>
  </si>
  <si>
    <t xml:space="preserve">Materials Summary by Category</t>
  </si>
  <si>
    <t xml:space="preserve">Items</t>
  </si>
  <si>
    <t xml:space="preserve">Subtotal</t>
  </si>
  <si>
    <t xml:space="preserve">% of Total</t>
  </si>
  <si>
    <t xml:space="preserve">Foundation &amp; Floor Framing</t>
  </si>
  <si>
    <t xml:space="preserve">Roof Sheathing &amp; Roofing</t>
  </si>
  <si>
    <t xml:space="preserve">Siding &amp; Trim</t>
  </si>
  <si>
    <t xml:space="preserve">Doors &amp; Windows</t>
  </si>
  <si>
    <t xml:space="preserve">Hardware Cloth &amp; Screening</t>
  </si>
  <si>
    <t xml:space="preserve">Interior Fixtures</t>
  </si>
  <si>
    <t xml:space="preserve">Paint &amp; Finish</t>
  </si>
  <si>
    <t xml:space="preserve">Misc Hardware</t>
  </si>
  <si>
    <t xml:space="preserve">Run Structure</t>
  </si>
  <si>
    <t xml:space="preserve">Tools (verify before buying)</t>
  </si>
  <si>
    <t xml:space="preserve">PROJECT TOTAL</t>
  </si>
  <si>
    <t xml:space="preserve">100.0%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</si>
</sst>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$#,##0.00"/>
    <numFmt numFmtId="166" formatCode="General"/>
    <numFmt numFmtId="167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11"/>
      <color rgb="FF2C5F2D"/>
      <name val="Arial"/>
      <family val="0"/>
      <charset val="1"/>
    </font>
    <font>
      <sz val="10"/>
      <name val="Arial"/>
      <family val="0"/>
      <charset val="1"/>
    </font>
    <font>
      <b val="true"/>
      <sz val="12"/>
      <name val="Cambria"/>
      <family val="0"/>
      <charset val="1"/>
    </font>
    <font>
      <b val="true"/>
      <sz val="11"/>
      <name val="Cambria"/>
      <family val="0"/>
      <charset val="1"/>
    </font>
    <font>
      <b val="true"/>
      <sz val="10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4"/>
      <name val="Arial"/>
      <family val="0"/>
      <charset val="1"/>
    </font>
    <font>
      <b val="true"/>
      <sz val="1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2C5F2D"/>
        <bgColor rgb="FF333300"/>
      </patternFill>
    </fill>
    <fill>
      <patternFill patternType="solid">
        <fgColor rgb="FFE8EDE8"/>
        <bgColor rgb="FFFFF2CC"/>
      </patternFill>
    </fill>
    <fill>
      <patternFill patternType="solid">
        <fgColor rgb="FFFFE8B3"/>
        <bgColor rgb="FFFFF2CC"/>
      </patternFill>
    </fill>
    <fill>
      <patternFill patternType="solid">
        <fgColor rgb="FFFFF2CC"/>
        <bgColor rgb="FFFFE8B3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>
        <color rgb="FFCCCCCC"/>
      </top>
      <bottom style="thin">
        <color rgb="FFCCCCCC"/>
      </bottom>
      <diagonal/>
    </border>
    <border diagonalUp="false" diagonalDown="false"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7" fillId="4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12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2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2CC"/>
      <rgbColor rgb="FFE8EDE8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8B3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C5F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6"/>
    <col collapsed="false" customWidth="true" hidden="false" outlineLevel="0" max="2" min="2" style="1" width="18"/>
    <col collapsed="false" customWidth="true" hidden="false" outlineLevel="0" max="3" min="3" style="1" width="32"/>
    <col collapsed="false" customWidth="true" hidden="false" outlineLevel="0" max="4" min="4" style="1" width="28"/>
    <col collapsed="false" customWidth="true" hidden="false" outlineLevel="0" max="5" min="5" style="1" width="6"/>
    <col collapsed="false" customWidth="true" hidden="false" outlineLevel="0" max="6" min="6" style="1" width="8"/>
    <col collapsed="false" customWidth="true" hidden="false" outlineLevel="0" max="7" min="7" style="1" width="38"/>
    <col collapsed="false" customWidth="true" hidden="false" outlineLevel="0" max="8" min="8" style="1" width="11"/>
    <col collapsed="false" customWidth="true" hidden="false" outlineLevel="0" max="9" min="9" style="1" width="12"/>
    <col collapsed="false" customWidth="true" hidden="false" outlineLevel="0" max="10" min="10" style="1" width="16"/>
  </cols>
  <sheetData>
    <row r="1" customFormat="false" ht="30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customFormat="false" ht="15" hidden="false" customHeight="true" outlineLevel="0" collapsed="false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true" outlineLevel="0" collapsed="false">
      <c r="A3" s="4" t="s">
        <v>11</v>
      </c>
      <c r="B3" s="4" t="s">
        <v>12</v>
      </c>
      <c r="C3" s="4" t="s">
        <v>13</v>
      </c>
      <c r="D3" s="4" t="s">
        <v>14</v>
      </c>
      <c r="E3" s="5" t="n">
        <v>14</v>
      </c>
      <c r="F3" s="5" t="s">
        <v>15</v>
      </c>
      <c r="G3" s="4" t="s">
        <v>16</v>
      </c>
      <c r="H3" s="6" t="n">
        <v>6.5</v>
      </c>
      <c r="I3" s="6" t="n">
        <f aca="false">E3*H3</f>
        <v>91</v>
      </c>
      <c r="J3" s="4" t="s">
        <v>17</v>
      </c>
    </row>
    <row r="4" customFormat="false" ht="23.25" hidden="false" customHeight="true" outlineLevel="0" collapsed="false">
      <c r="A4" s="4" t="s">
        <v>18</v>
      </c>
      <c r="B4" s="4" t="s">
        <v>12</v>
      </c>
      <c r="C4" s="4" t="s">
        <v>19</v>
      </c>
      <c r="D4" s="4" t="s">
        <v>20</v>
      </c>
      <c r="E4" s="5" t="n">
        <v>4</v>
      </c>
      <c r="F4" s="5" t="s">
        <v>21</v>
      </c>
      <c r="G4" s="4" t="s">
        <v>22</v>
      </c>
      <c r="H4" s="6" t="n">
        <v>14.5</v>
      </c>
      <c r="I4" s="6" t="n">
        <f aca="false">E4*H4</f>
        <v>58</v>
      </c>
      <c r="J4" s="4" t="s">
        <v>17</v>
      </c>
    </row>
    <row r="5" customFormat="false" ht="23.25" hidden="false" customHeight="true" outlineLevel="0" collapsed="false">
      <c r="A5" s="4" t="s">
        <v>23</v>
      </c>
      <c r="B5" s="4" t="s">
        <v>12</v>
      </c>
      <c r="C5" s="4" t="s">
        <v>24</v>
      </c>
      <c r="D5" s="4" t="s">
        <v>25</v>
      </c>
      <c r="E5" s="5" t="n">
        <v>4</v>
      </c>
      <c r="F5" s="5" t="s">
        <v>21</v>
      </c>
      <c r="G5" s="4" t="s">
        <v>26</v>
      </c>
      <c r="H5" s="6" t="n">
        <v>22</v>
      </c>
      <c r="I5" s="6" t="n">
        <f aca="false">E5*H5</f>
        <v>88</v>
      </c>
      <c r="J5" s="4" t="s">
        <v>17</v>
      </c>
    </row>
    <row r="6" customFormat="false" ht="15" hidden="false" customHeight="true" outlineLevel="0" collapsed="false">
      <c r="A6" s="4" t="s">
        <v>27</v>
      </c>
      <c r="B6" s="4" t="s">
        <v>12</v>
      </c>
      <c r="C6" s="4" t="s">
        <v>28</v>
      </c>
      <c r="D6" s="4" t="s">
        <v>29</v>
      </c>
      <c r="E6" s="5" t="n">
        <v>1</v>
      </c>
      <c r="F6" s="5" t="s">
        <v>30</v>
      </c>
      <c r="G6" s="4" t="s">
        <v>31</v>
      </c>
      <c r="H6" s="6" t="n">
        <v>22</v>
      </c>
      <c r="I6" s="6" t="n">
        <f aca="false">E6*H6</f>
        <v>22</v>
      </c>
      <c r="J6" s="4" t="s">
        <v>17</v>
      </c>
    </row>
    <row r="7" customFormat="false" ht="15" hidden="false" customHeight="true" outlineLevel="0" collapsed="false">
      <c r="A7" s="4" t="s">
        <v>32</v>
      </c>
      <c r="B7" s="4" t="s">
        <v>33</v>
      </c>
      <c r="C7" s="4" t="s">
        <v>34</v>
      </c>
      <c r="D7" s="4" t="s">
        <v>35</v>
      </c>
      <c r="E7" s="5" t="n">
        <v>4</v>
      </c>
      <c r="F7" s="5" t="s">
        <v>30</v>
      </c>
      <c r="G7" s="4" t="s">
        <v>36</v>
      </c>
      <c r="H7" s="6" t="n">
        <v>23.5</v>
      </c>
      <c r="I7" s="6" t="n">
        <f aca="false">E7*H7</f>
        <v>94</v>
      </c>
      <c r="J7" s="4" t="s">
        <v>17</v>
      </c>
    </row>
    <row r="8" customFormat="false" ht="15" hidden="false" customHeight="true" outlineLevel="0" collapsed="false">
      <c r="A8" s="4" t="s">
        <v>37</v>
      </c>
      <c r="B8" s="4" t="s">
        <v>33</v>
      </c>
      <c r="C8" s="4" t="s">
        <v>38</v>
      </c>
      <c r="D8" s="4" t="s">
        <v>39</v>
      </c>
      <c r="E8" s="5" t="n">
        <v>1</v>
      </c>
      <c r="F8" s="5" t="s">
        <v>30</v>
      </c>
      <c r="G8" s="4" t="s">
        <v>40</v>
      </c>
      <c r="H8" s="6" t="n">
        <v>15</v>
      </c>
      <c r="I8" s="6" t="n">
        <f aca="false">E8*H8</f>
        <v>15</v>
      </c>
      <c r="J8" s="4" t="s">
        <v>17</v>
      </c>
    </row>
    <row r="9" customFormat="false" ht="15" hidden="false" customHeight="true" outlineLevel="0" collapsed="false">
      <c r="A9" s="4" t="s">
        <v>41</v>
      </c>
      <c r="B9" s="4" t="s">
        <v>33</v>
      </c>
      <c r="C9" s="4" t="s">
        <v>42</v>
      </c>
      <c r="D9" s="4" t="s">
        <v>43</v>
      </c>
      <c r="E9" s="5" t="n">
        <v>4</v>
      </c>
      <c r="F9" s="5" t="s">
        <v>30</v>
      </c>
      <c r="G9" s="4" t="s">
        <v>44</v>
      </c>
      <c r="H9" s="6" t="n">
        <v>15</v>
      </c>
      <c r="I9" s="6" t="n">
        <f aca="false">E9*H9</f>
        <v>60</v>
      </c>
      <c r="J9" s="4" t="s">
        <v>17</v>
      </c>
    </row>
    <row r="10" customFormat="false" ht="23.25" hidden="false" customHeight="true" outlineLevel="0" collapsed="false">
      <c r="A10" s="4" t="s">
        <v>45</v>
      </c>
      <c r="B10" s="4" t="s">
        <v>33</v>
      </c>
      <c r="C10" s="4" t="s">
        <v>46</v>
      </c>
      <c r="D10" s="4" t="s">
        <v>47</v>
      </c>
      <c r="E10" s="5" t="n">
        <v>14</v>
      </c>
      <c r="F10" s="5" t="s">
        <v>21</v>
      </c>
      <c r="G10" s="4" t="s">
        <v>48</v>
      </c>
      <c r="H10" s="6" t="n">
        <v>2.5</v>
      </c>
      <c r="I10" s="6" t="n">
        <f aca="false">E10*H10</f>
        <v>35</v>
      </c>
      <c r="J10" s="4" t="s">
        <v>17</v>
      </c>
    </row>
    <row r="11" customFormat="false" ht="23.25" hidden="false" customHeight="true" outlineLevel="0" collapsed="false">
      <c r="A11" s="4" t="s">
        <v>49</v>
      </c>
      <c r="B11" s="4" t="s">
        <v>33</v>
      </c>
      <c r="C11" s="4" t="s">
        <v>50</v>
      </c>
      <c r="D11" s="4" t="s">
        <v>51</v>
      </c>
      <c r="E11" s="5" t="n">
        <v>1</v>
      </c>
      <c r="F11" s="5" t="s">
        <v>52</v>
      </c>
      <c r="G11" s="4" t="s">
        <v>53</v>
      </c>
      <c r="H11" s="6" t="n">
        <v>15</v>
      </c>
      <c r="I11" s="6" t="n">
        <f aca="false">E11*H11</f>
        <v>15</v>
      </c>
      <c r="J11" s="4" t="s">
        <v>17</v>
      </c>
    </row>
    <row r="12" customFormat="false" ht="15" hidden="false" customHeight="true" outlineLevel="0" collapsed="false">
      <c r="A12" s="4" t="s">
        <v>54</v>
      </c>
      <c r="B12" s="4" t="s">
        <v>33</v>
      </c>
      <c r="C12" s="4" t="s">
        <v>55</v>
      </c>
      <c r="D12" s="4" t="s">
        <v>56</v>
      </c>
      <c r="E12" s="5" t="n">
        <v>2</v>
      </c>
      <c r="F12" s="5" t="s">
        <v>57</v>
      </c>
      <c r="G12" s="4" t="s">
        <v>58</v>
      </c>
      <c r="H12" s="6" t="n">
        <v>58</v>
      </c>
      <c r="I12" s="6" t="n">
        <f aca="false">E12*H12</f>
        <v>116</v>
      </c>
      <c r="J12" s="4" t="s">
        <v>17</v>
      </c>
    </row>
    <row r="13" customFormat="false" ht="15" hidden="false" customHeight="true" outlineLevel="0" collapsed="false">
      <c r="A13" s="4" t="s">
        <v>59</v>
      </c>
      <c r="B13" s="4" t="s">
        <v>33</v>
      </c>
      <c r="C13" s="4" t="s">
        <v>60</v>
      </c>
      <c r="D13" s="4" t="s">
        <v>61</v>
      </c>
      <c r="E13" s="5" t="n">
        <v>60</v>
      </c>
      <c r="F13" s="5" t="s">
        <v>62</v>
      </c>
      <c r="G13" s="4" t="s">
        <v>63</v>
      </c>
      <c r="H13" s="6" t="n">
        <v>1</v>
      </c>
      <c r="I13" s="6" t="n">
        <f aca="false">E13*H13</f>
        <v>60</v>
      </c>
      <c r="J13" s="4" t="s">
        <v>17</v>
      </c>
    </row>
    <row r="14" customFormat="false" ht="23.25" hidden="false" customHeight="true" outlineLevel="0" collapsed="false">
      <c r="A14" s="4" t="s">
        <v>64</v>
      </c>
      <c r="B14" s="4" t="s">
        <v>12</v>
      </c>
      <c r="C14" s="4" t="s">
        <v>65</v>
      </c>
      <c r="D14" s="4" t="s">
        <v>66</v>
      </c>
      <c r="E14" s="5" t="n">
        <v>1</v>
      </c>
      <c r="F14" s="5" t="s">
        <v>21</v>
      </c>
      <c r="G14" s="4" t="s">
        <v>67</v>
      </c>
      <c r="H14" s="6" t="n">
        <v>13</v>
      </c>
      <c r="I14" s="6" t="n">
        <f aca="false">E14*H14</f>
        <v>13</v>
      </c>
      <c r="J14" s="4" t="s">
        <v>17</v>
      </c>
    </row>
    <row r="15" customFormat="false" ht="15" hidden="false" customHeight="true" outlineLevel="0" collapsed="false">
      <c r="A15" s="1" t="s">
        <v>68</v>
      </c>
      <c r="B15" s="1" t="s">
        <v>33</v>
      </c>
      <c r="C15" s="1" t="s">
        <v>69</v>
      </c>
      <c r="D15" s="1" t="s">
        <v>70</v>
      </c>
      <c r="E15" s="1" t="n">
        <v>1</v>
      </c>
      <c r="F15" s="1" t="s">
        <v>52</v>
      </c>
      <c r="G15" s="1" t="s">
        <v>71</v>
      </c>
      <c r="H15" s="1" t="n">
        <v>18</v>
      </c>
      <c r="I15" s="1" t="n">
        <f aca="false">E15*H15</f>
        <v>18</v>
      </c>
    </row>
    <row r="16" customFormat="false" ht="15" hidden="false" customHeight="true" outlineLevel="0" collapsed="false">
      <c r="A16" s="3" t="s">
        <v>72</v>
      </c>
      <c r="B16" s="7"/>
      <c r="C16" s="7"/>
      <c r="D16" s="7"/>
      <c r="E16" s="7"/>
      <c r="F16" s="7"/>
      <c r="G16" s="7"/>
      <c r="H16" s="7"/>
      <c r="I16" s="7"/>
      <c r="J16" s="8"/>
    </row>
    <row r="17" customFormat="false" ht="23.25" hidden="false" customHeight="true" outlineLevel="0" collapsed="false">
      <c r="A17" s="4" t="s">
        <v>73</v>
      </c>
      <c r="B17" s="4" t="s">
        <v>74</v>
      </c>
      <c r="C17" s="4" t="s">
        <v>75</v>
      </c>
      <c r="D17" s="4" t="s">
        <v>76</v>
      </c>
      <c r="E17" s="5" t="n">
        <v>12</v>
      </c>
      <c r="F17" s="5" t="s">
        <v>30</v>
      </c>
      <c r="G17" s="4" t="s">
        <v>77</v>
      </c>
      <c r="H17" s="6" t="n">
        <v>4</v>
      </c>
      <c r="I17" s="6" t="n">
        <f aca="false">E17*H17</f>
        <v>48</v>
      </c>
      <c r="J17" s="4" t="s">
        <v>17</v>
      </c>
    </row>
    <row r="18" customFormat="false" ht="23.25" hidden="false" customHeight="true" outlineLevel="0" collapsed="false">
      <c r="A18" s="4" t="s">
        <v>78</v>
      </c>
      <c r="B18" s="4" t="s">
        <v>74</v>
      </c>
      <c r="C18" s="4" t="s">
        <v>75</v>
      </c>
      <c r="D18" s="4" t="s">
        <v>79</v>
      </c>
      <c r="E18" s="5" t="n">
        <v>24</v>
      </c>
      <c r="F18" s="5" t="s">
        <v>30</v>
      </c>
      <c r="G18" s="4" t="s">
        <v>80</v>
      </c>
      <c r="H18" s="6" t="n">
        <v>5.5</v>
      </c>
      <c r="I18" s="6" t="n">
        <f aca="false">E18*H18</f>
        <v>132</v>
      </c>
      <c r="J18" s="4" t="s">
        <v>17</v>
      </c>
    </row>
    <row r="19" customFormat="false" ht="23.25" hidden="false" customHeight="true" outlineLevel="0" collapsed="false">
      <c r="A19" s="4" t="s">
        <v>81</v>
      </c>
      <c r="B19" s="4" t="s">
        <v>74</v>
      </c>
      <c r="C19" s="4" t="s">
        <v>82</v>
      </c>
      <c r="D19" s="4" t="s">
        <v>79</v>
      </c>
      <c r="E19" s="5" t="n">
        <v>4</v>
      </c>
      <c r="F19" s="5" t="s">
        <v>30</v>
      </c>
      <c r="G19" s="4" t="s">
        <v>83</v>
      </c>
      <c r="H19" s="6" t="n">
        <v>9.5</v>
      </c>
      <c r="I19" s="6" t="n">
        <f aca="false">E19*H19</f>
        <v>38</v>
      </c>
      <c r="J19" s="4" t="s">
        <v>17</v>
      </c>
    </row>
    <row r="20" customFormat="false" ht="15" hidden="false" customHeight="true" outlineLevel="0" collapsed="false">
      <c r="A20" s="4" t="s">
        <v>84</v>
      </c>
      <c r="B20" s="4" t="s">
        <v>74</v>
      </c>
      <c r="C20" s="4" t="s">
        <v>82</v>
      </c>
      <c r="D20" s="4" t="s">
        <v>76</v>
      </c>
      <c r="E20" s="5" t="n">
        <v>4</v>
      </c>
      <c r="F20" s="5" t="s">
        <v>30</v>
      </c>
      <c r="G20" s="4" t="s">
        <v>85</v>
      </c>
      <c r="H20" s="6" t="n">
        <v>7</v>
      </c>
      <c r="I20" s="6" t="n">
        <f aca="false">E20*H20</f>
        <v>28</v>
      </c>
      <c r="J20" s="4" t="s">
        <v>17</v>
      </c>
    </row>
    <row r="21" customFormat="false" ht="15" hidden="false" customHeight="true" outlineLevel="0" collapsed="false">
      <c r="A21" s="4" t="s">
        <v>86</v>
      </c>
      <c r="B21" s="4" t="s">
        <v>74</v>
      </c>
      <c r="C21" s="4" t="s">
        <v>87</v>
      </c>
      <c r="D21" s="4" t="s">
        <v>88</v>
      </c>
      <c r="E21" s="5" t="n">
        <v>1</v>
      </c>
      <c r="F21" s="5" t="s">
        <v>52</v>
      </c>
      <c r="G21" s="4" t="s">
        <v>89</v>
      </c>
      <c r="H21" s="6" t="n">
        <v>18</v>
      </c>
      <c r="I21" s="6" t="n">
        <f aca="false">E21*H21</f>
        <v>18</v>
      </c>
      <c r="J21" s="4" t="s">
        <v>17</v>
      </c>
    </row>
    <row r="22" customFormat="false" ht="23.25" hidden="false" customHeight="true" outlineLevel="0" collapsed="false">
      <c r="A22" s="4" t="s">
        <v>90</v>
      </c>
      <c r="B22" s="4" t="s">
        <v>74</v>
      </c>
      <c r="C22" s="4" t="s">
        <v>91</v>
      </c>
      <c r="D22" s="4" t="s">
        <v>92</v>
      </c>
      <c r="E22" s="5" t="n">
        <v>1</v>
      </c>
      <c r="F22" s="5" t="s">
        <v>52</v>
      </c>
      <c r="G22" s="4" t="s">
        <v>93</v>
      </c>
      <c r="H22" s="6" t="n">
        <v>8</v>
      </c>
      <c r="I22" s="6" t="n">
        <f aca="false">E22*H22</f>
        <v>8</v>
      </c>
      <c r="J22" s="4" t="s">
        <v>17</v>
      </c>
    </row>
    <row r="23" customFormat="false" ht="23.25" hidden="false" customHeight="true" outlineLevel="0" collapsed="false">
      <c r="A23" s="4" t="s">
        <v>94</v>
      </c>
      <c r="B23" s="4" t="s">
        <v>74</v>
      </c>
      <c r="C23" s="4" t="s">
        <v>95</v>
      </c>
      <c r="D23" s="4" t="s">
        <v>96</v>
      </c>
      <c r="E23" s="5" t="n">
        <v>12</v>
      </c>
      <c r="F23" s="5" t="s">
        <v>21</v>
      </c>
      <c r="G23" s="4" t="s">
        <v>97</v>
      </c>
      <c r="H23" s="6" t="n">
        <v>1.2</v>
      </c>
      <c r="I23" s="6" t="n">
        <f aca="false">E23*H23</f>
        <v>14.4</v>
      </c>
      <c r="J23" s="4" t="s">
        <v>17</v>
      </c>
    </row>
    <row r="24" customFormat="false" ht="15" hidden="false" customHeight="true" outlineLevel="0" collapsed="false">
      <c r="A24" s="4" t="s">
        <v>98</v>
      </c>
      <c r="B24" s="4"/>
      <c r="C24" s="4"/>
      <c r="D24" s="4"/>
      <c r="E24" s="4"/>
      <c r="F24" s="4"/>
      <c r="G24" s="4"/>
      <c r="H24" s="4"/>
      <c r="I24" s="4"/>
      <c r="J24" s="4"/>
    </row>
    <row r="25" customFormat="false" ht="23.25" hidden="false" customHeight="true" outlineLevel="0" collapsed="false">
      <c r="A25" s="3" t="s">
        <v>99</v>
      </c>
      <c r="B25" s="7"/>
      <c r="C25" s="7"/>
      <c r="D25" s="7"/>
      <c r="E25" s="7"/>
      <c r="F25" s="7"/>
      <c r="G25" s="7"/>
      <c r="H25" s="7"/>
      <c r="I25" s="7"/>
      <c r="J25" s="8"/>
    </row>
    <row r="26" customFormat="false" ht="15" hidden="false" customHeight="true" outlineLevel="0" collapsed="false">
      <c r="A26" s="4" t="s">
        <v>100</v>
      </c>
      <c r="B26" s="4" t="s">
        <v>101</v>
      </c>
      <c r="C26" s="4" t="s">
        <v>102</v>
      </c>
      <c r="D26" s="4" t="s">
        <v>103</v>
      </c>
      <c r="E26" s="5" t="n">
        <v>8</v>
      </c>
      <c r="F26" s="5" t="s">
        <v>30</v>
      </c>
      <c r="G26" s="4" t="s">
        <v>104</v>
      </c>
      <c r="H26" s="6" t="n">
        <v>11.5</v>
      </c>
      <c r="I26" s="6" t="n">
        <f aca="false">E26*H26</f>
        <v>92</v>
      </c>
      <c r="J26" s="4" t="s">
        <v>17</v>
      </c>
    </row>
    <row r="27" customFormat="false" ht="23.25" hidden="false" customHeight="true" outlineLevel="0" collapsed="false">
      <c r="A27" s="4" t="s">
        <v>105</v>
      </c>
      <c r="B27" s="4" t="s">
        <v>101</v>
      </c>
      <c r="C27" s="4" t="s">
        <v>106</v>
      </c>
      <c r="D27" s="4" t="s">
        <v>79</v>
      </c>
      <c r="E27" s="5" t="n">
        <v>1</v>
      </c>
      <c r="F27" s="5" t="s">
        <v>30</v>
      </c>
      <c r="G27" s="4" t="s">
        <v>107</v>
      </c>
      <c r="H27" s="6" t="n">
        <v>13</v>
      </c>
      <c r="I27" s="6" t="n">
        <f aca="false">E27*H27</f>
        <v>13</v>
      </c>
      <c r="J27" s="4" t="s">
        <v>17</v>
      </c>
    </row>
    <row r="28" customFormat="false" ht="23.25" hidden="false" customHeight="true" outlineLevel="0" collapsed="false">
      <c r="A28" s="4" t="s">
        <v>108</v>
      </c>
      <c r="B28" s="4" t="s">
        <v>101</v>
      </c>
      <c r="C28" s="4" t="s">
        <v>109</v>
      </c>
      <c r="D28" s="4" t="s">
        <v>110</v>
      </c>
      <c r="E28" s="5" t="n">
        <v>4</v>
      </c>
      <c r="F28" s="5" t="s">
        <v>21</v>
      </c>
      <c r="G28" s="4" t="s">
        <v>111</v>
      </c>
      <c r="H28" s="6" t="n">
        <v>0</v>
      </c>
      <c r="I28" s="6" t="n">
        <f aca="false">E28*H28</f>
        <v>0</v>
      </c>
      <c r="J28" s="4" t="s">
        <v>112</v>
      </c>
    </row>
    <row r="29" customFormat="false" ht="15" hidden="false" customHeight="true" outlineLevel="0" collapsed="false">
      <c r="A29" s="4" t="s">
        <v>113</v>
      </c>
      <c r="B29" s="4" t="s">
        <v>101</v>
      </c>
      <c r="C29" s="4" t="s">
        <v>114</v>
      </c>
      <c r="D29" s="4" t="s">
        <v>115</v>
      </c>
      <c r="E29" s="5" t="n">
        <v>18</v>
      </c>
      <c r="F29" s="5" t="s">
        <v>21</v>
      </c>
      <c r="G29" s="4" t="s">
        <v>116</v>
      </c>
      <c r="H29" s="6" t="n">
        <v>0.85</v>
      </c>
      <c r="I29" s="6" t="n">
        <f aca="false">E29*H29</f>
        <v>15.3</v>
      </c>
      <c r="J29" s="4" t="s">
        <v>17</v>
      </c>
    </row>
    <row r="30" customFormat="false" ht="23.25" hidden="false" customHeight="true" outlineLevel="0" collapsed="false">
      <c r="A30" s="4" t="s">
        <v>117</v>
      </c>
      <c r="B30" s="4" t="s">
        <v>101</v>
      </c>
      <c r="C30" s="4" t="s">
        <v>118</v>
      </c>
      <c r="D30" s="4" t="s">
        <v>119</v>
      </c>
      <c r="E30" s="5" t="n">
        <v>1</v>
      </c>
      <c r="F30" s="5" t="s">
        <v>52</v>
      </c>
      <c r="G30" s="4" t="s">
        <v>120</v>
      </c>
      <c r="H30" s="6" t="n">
        <v>12</v>
      </c>
      <c r="I30" s="6" t="n">
        <f aca="false">E30*H30</f>
        <v>12</v>
      </c>
      <c r="J30" s="4" t="s">
        <v>17</v>
      </c>
    </row>
    <row r="31" customFormat="false" ht="23.25" hidden="false" customHeight="true" outlineLevel="0" collapsed="false">
      <c r="A31" s="4" t="s">
        <v>121</v>
      </c>
      <c r="B31" s="4" t="s">
        <v>101</v>
      </c>
      <c r="C31" s="4" t="s">
        <v>122</v>
      </c>
      <c r="D31" s="4" t="s">
        <v>123</v>
      </c>
      <c r="E31" s="5" t="n">
        <v>1</v>
      </c>
      <c r="F31" s="5" t="s">
        <v>124</v>
      </c>
      <c r="G31" s="4" t="s">
        <v>125</v>
      </c>
      <c r="H31" s="6" t="n">
        <v>50</v>
      </c>
      <c r="I31" s="6" t="n">
        <f aca="false">E31*H31</f>
        <v>50</v>
      </c>
      <c r="J31" s="4" t="s">
        <v>126</v>
      </c>
    </row>
    <row r="32" customFormat="false" ht="15" hidden="false" customHeight="true" outlineLevel="0" collapsed="false">
      <c r="A32" s="4" t="s">
        <v>127</v>
      </c>
      <c r="B32" s="4"/>
      <c r="C32" s="4"/>
      <c r="D32" s="4"/>
      <c r="E32" s="4"/>
      <c r="F32" s="4"/>
      <c r="G32" s="4"/>
      <c r="H32" s="4"/>
      <c r="I32" s="4"/>
      <c r="J32" s="4"/>
    </row>
    <row r="33" customFormat="false" ht="15" hidden="false" customHeight="true" outlineLevel="0" collapsed="false">
      <c r="A33" s="3" t="s">
        <v>128</v>
      </c>
      <c r="B33" s="7"/>
      <c r="C33" s="7"/>
      <c r="D33" s="7"/>
      <c r="E33" s="7"/>
      <c r="F33" s="7"/>
      <c r="G33" s="7"/>
      <c r="H33" s="7"/>
      <c r="I33" s="7"/>
      <c r="J33" s="8"/>
    </row>
    <row r="34" customFormat="false" ht="15" hidden="false" customHeight="true" outlineLevel="0" collapsed="false">
      <c r="A34" s="4" t="s">
        <v>129</v>
      </c>
      <c r="B34" s="4" t="s">
        <v>130</v>
      </c>
      <c r="C34" s="4" t="s">
        <v>131</v>
      </c>
      <c r="D34" s="4" t="s">
        <v>132</v>
      </c>
      <c r="E34" s="5" t="n">
        <v>4</v>
      </c>
      <c r="F34" s="5" t="s">
        <v>57</v>
      </c>
      <c r="G34" s="4" t="s">
        <v>133</v>
      </c>
      <c r="H34" s="6" t="n">
        <v>17</v>
      </c>
      <c r="I34" s="6" t="n">
        <f aca="false">E34*H34</f>
        <v>68</v>
      </c>
      <c r="J34" s="4" t="s">
        <v>17</v>
      </c>
    </row>
    <row r="35" customFormat="false" ht="23.25" hidden="false" customHeight="true" outlineLevel="0" collapsed="false">
      <c r="A35" s="4" t="s">
        <v>134</v>
      </c>
      <c r="B35" s="4" t="s">
        <v>130</v>
      </c>
      <c r="C35" s="4" t="s">
        <v>135</v>
      </c>
      <c r="D35" s="4" t="s">
        <v>136</v>
      </c>
      <c r="E35" s="5" t="n">
        <v>1</v>
      </c>
      <c r="F35" s="5" t="s">
        <v>52</v>
      </c>
      <c r="G35" s="4" t="s">
        <v>137</v>
      </c>
      <c r="H35" s="6" t="n">
        <v>9</v>
      </c>
      <c r="I35" s="6" t="n">
        <f aca="false">E35*H35</f>
        <v>9</v>
      </c>
      <c r="J35" s="4" t="s">
        <v>17</v>
      </c>
    </row>
    <row r="36" customFormat="false" ht="23.25" hidden="false" customHeight="true" outlineLevel="0" collapsed="false">
      <c r="A36" s="4" t="s">
        <v>138</v>
      </c>
      <c r="B36" s="4" t="s">
        <v>139</v>
      </c>
      <c r="C36" s="4" t="s">
        <v>140</v>
      </c>
      <c r="D36" s="4" t="s">
        <v>141</v>
      </c>
      <c r="E36" s="5" t="n">
        <v>1</v>
      </c>
      <c r="F36" s="5" t="s">
        <v>142</v>
      </c>
      <c r="G36" s="4" t="s">
        <v>143</v>
      </c>
      <c r="H36" s="6" t="n">
        <v>30</v>
      </c>
      <c r="I36" s="6" t="n">
        <f aca="false">E36*H36</f>
        <v>30</v>
      </c>
      <c r="J36" s="4" t="s">
        <v>17</v>
      </c>
    </row>
    <row r="37" customFormat="false" ht="15" hidden="false" customHeight="true" outlineLevel="0" collapsed="false">
      <c r="A37" s="4" t="s">
        <v>144</v>
      </c>
      <c r="B37" s="4" t="s">
        <v>139</v>
      </c>
      <c r="C37" s="4" t="s">
        <v>145</v>
      </c>
      <c r="D37" s="4" t="s">
        <v>146</v>
      </c>
      <c r="E37" s="5" t="n">
        <v>4</v>
      </c>
      <c r="F37" s="5" t="s">
        <v>147</v>
      </c>
      <c r="G37" s="4" t="s">
        <v>148</v>
      </c>
      <c r="H37" s="6" t="n">
        <v>36</v>
      </c>
      <c r="I37" s="6" t="n">
        <f aca="false">E37*H37</f>
        <v>144</v>
      </c>
      <c r="J37" s="4" t="s">
        <v>17</v>
      </c>
    </row>
    <row r="38" customFormat="false" ht="15" hidden="false" customHeight="true" outlineLevel="0" collapsed="false">
      <c r="A38" s="4" t="s">
        <v>149</v>
      </c>
      <c r="B38" s="4" t="s">
        <v>139</v>
      </c>
      <c r="C38" s="4" t="s">
        <v>150</v>
      </c>
      <c r="D38" s="4" t="s">
        <v>151</v>
      </c>
      <c r="E38" s="5" t="n">
        <v>1</v>
      </c>
      <c r="F38" s="5" t="s">
        <v>147</v>
      </c>
      <c r="G38" s="4" t="s">
        <v>152</v>
      </c>
      <c r="H38" s="6" t="n">
        <v>50</v>
      </c>
      <c r="I38" s="6" t="n">
        <f aca="false">E38*H38</f>
        <v>50</v>
      </c>
      <c r="J38" s="4" t="s">
        <v>17</v>
      </c>
    </row>
    <row r="39" customFormat="false" ht="15" hidden="false" customHeight="true" outlineLevel="0" collapsed="false">
      <c r="A39" s="4" t="s">
        <v>153</v>
      </c>
      <c r="B39" s="4" t="s">
        <v>139</v>
      </c>
      <c r="C39" s="4" t="s">
        <v>154</v>
      </c>
      <c r="D39" s="4" t="s">
        <v>155</v>
      </c>
      <c r="E39" s="5" t="n">
        <v>4</v>
      </c>
      <c r="F39" s="5" t="s">
        <v>156</v>
      </c>
      <c r="G39" s="4" t="s">
        <v>157</v>
      </c>
      <c r="H39" s="6" t="n">
        <v>8</v>
      </c>
      <c r="I39" s="6" t="n">
        <f aca="false">E39*H39</f>
        <v>32</v>
      </c>
      <c r="J39" s="4" t="s">
        <v>17</v>
      </c>
    </row>
    <row r="40" customFormat="false" ht="23.25" hidden="false" customHeight="true" outlineLevel="0" collapsed="false">
      <c r="A40" s="4" t="s">
        <v>158</v>
      </c>
      <c r="B40" s="4" t="s">
        <v>139</v>
      </c>
      <c r="C40" s="4" t="s">
        <v>159</v>
      </c>
      <c r="D40" s="4" t="s">
        <v>160</v>
      </c>
      <c r="E40" s="5" t="n">
        <v>1</v>
      </c>
      <c r="F40" s="5" t="s">
        <v>52</v>
      </c>
      <c r="G40" s="4" t="s">
        <v>161</v>
      </c>
      <c r="H40" s="6" t="n">
        <v>9</v>
      </c>
      <c r="I40" s="6" t="n">
        <f aca="false">E40*H40</f>
        <v>9</v>
      </c>
      <c r="J40" s="4" t="s">
        <v>17</v>
      </c>
    </row>
    <row r="41" customFormat="false" ht="15" hidden="false" customHeight="true" outlineLevel="0" collapsed="false">
      <c r="A41" s="4" t="s">
        <v>162</v>
      </c>
      <c r="B41" s="4" t="s">
        <v>139</v>
      </c>
      <c r="C41" s="4" t="s">
        <v>163</v>
      </c>
      <c r="D41" s="4" t="s">
        <v>164</v>
      </c>
      <c r="E41" s="5" t="n">
        <v>1</v>
      </c>
      <c r="F41" s="5" t="s">
        <v>156</v>
      </c>
      <c r="G41" s="4" t="s">
        <v>165</v>
      </c>
      <c r="H41" s="6" t="n">
        <v>15</v>
      </c>
      <c r="I41" s="6" t="n">
        <f aca="false">E41*H41</f>
        <v>15</v>
      </c>
      <c r="J41" s="4" t="s">
        <v>17</v>
      </c>
    </row>
    <row r="42" customFormat="false" ht="15" hidden="false" customHeight="true" outlineLevel="0" collapsed="false">
      <c r="A42" s="4" t="s">
        <v>166</v>
      </c>
      <c r="B42" s="4"/>
      <c r="C42" s="4"/>
      <c r="D42" s="4"/>
      <c r="E42" s="4"/>
      <c r="F42" s="4"/>
      <c r="G42" s="4"/>
      <c r="H42" s="4"/>
      <c r="I42" s="4"/>
      <c r="J42" s="4"/>
    </row>
    <row r="43" customFormat="false" ht="23.25" hidden="false" customHeight="true" outlineLevel="0" collapsed="false">
      <c r="A43" s="3" t="s">
        <v>167</v>
      </c>
      <c r="B43" s="7"/>
      <c r="C43" s="7"/>
      <c r="D43" s="7"/>
      <c r="E43" s="7"/>
      <c r="F43" s="7"/>
      <c r="G43" s="7"/>
      <c r="H43" s="7"/>
      <c r="I43" s="7"/>
      <c r="J43" s="8"/>
    </row>
    <row r="44" customFormat="false" ht="15" hidden="false" customHeight="true" outlineLevel="0" collapsed="false">
      <c r="A44" s="4" t="s">
        <v>168</v>
      </c>
      <c r="B44" s="4" t="s">
        <v>169</v>
      </c>
      <c r="C44" s="4" t="s">
        <v>170</v>
      </c>
      <c r="D44" s="4" t="s">
        <v>171</v>
      </c>
      <c r="E44" s="5" t="n">
        <v>28</v>
      </c>
      <c r="F44" s="5" t="s">
        <v>30</v>
      </c>
      <c r="G44" s="4" t="s">
        <v>172</v>
      </c>
      <c r="H44" s="6" t="n">
        <v>11</v>
      </c>
      <c r="I44" s="6" t="n">
        <f aca="false">E44*H44</f>
        <v>308</v>
      </c>
      <c r="J44" s="4" t="s">
        <v>17</v>
      </c>
    </row>
    <row r="45" customFormat="false" ht="15" hidden="false" customHeight="true" outlineLevel="0" collapsed="false">
      <c r="A45" s="4" t="s">
        <v>173</v>
      </c>
      <c r="B45" s="4" t="s">
        <v>169</v>
      </c>
      <c r="C45" s="4" t="s">
        <v>174</v>
      </c>
      <c r="D45" s="4" t="s">
        <v>171</v>
      </c>
      <c r="E45" s="5" t="n">
        <v>23</v>
      </c>
      <c r="F45" s="5" t="s">
        <v>30</v>
      </c>
      <c r="G45" s="4" t="s">
        <v>175</v>
      </c>
      <c r="H45" s="6" t="n">
        <v>5</v>
      </c>
      <c r="I45" s="6" t="n">
        <f aca="false">E45*H45</f>
        <v>115</v>
      </c>
      <c r="J45" s="4" t="s">
        <v>17</v>
      </c>
    </row>
    <row r="46" customFormat="false" ht="15" hidden="false" customHeight="true" outlineLevel="0" collapsed="false">
      <c r="A46" s="4" t="s">
        <v>176</v>
      </c>
      <c r="B46" s="4" t="s">
        <v>177</v>
      </c>
      <c r="C46" s="4" t="s">
        <v>178</v>
      </c>
      <c r="D46" s="4" t="s">
        <v>179</v>
      </c>
      <c r="E46" s="5" t="n">
        <v>4</v>
      </c>
      <c r="F46" s="5" t="s">
        <v>30</v>
      </c>
      <c r="G46" s="4" t="s">
        <v>180</v>
      </c>
      <c r="H46" s="6" t="n">
        <v>12</v>
      </c>
      <c r="I46" s="6" t="n">
        <f aca="false">E46*H46</f>
        <v>48</v>
      </c>
      <c r="J46" s="4" t="s">
        <v>17</v>
      </c>
    </row>
    <row r="47" customFormat="false" ht="23.25" hidden="false" customHeight="true" outlineLevel="0" collapsed="false">
      <c r="A47" s="4" t="s">
        <v>181</v>
      </c>
      <c r="B47" s="4" t="s">
        <v>177</v>
      </c>
      <c r="C47" s="4" t="s">
        <v>182</v>
      </c>
      <c r="D47" s="4" t="s">
        <v>171</v>
      </c>
      <c r="E47" s="5" t="n">
        <v>6</v>
      </c>
      <c r="F47" s="5" t="s">
        <v>30</v>
      </c>
      <c r="G47" s="4" t="s">
        <v>183</v>
      </c>
      <c r="H47" s="6" t="n">
        <v>7</v>
      </c>
      <c r="I47" s="6" t="n">
        <f aca="false">E47*H47</f>
        <v>42</v>
      </c>
      <c r="J47" s="4" t="s">
        <v>17</v>
      </c>
    </row>
    <row r="48" customFormat="false" ht="15" hidden="false" customHeight="true" outlineLevel="0" collapsed="false">
      <c r="A48" s="4" t="s">
        <v>184</v>
      </c>
      <c r="B48" s="4" t="s">
        <v>177</v>
      </c>
      <c r="C48" s="4" t="s">
        <v>185</v>
      </c>
      <c r="D48" s="4" t="s">
        <v>171</v>
      </c>
      <c r="E48" s="5" t="n">
        <v>8</v>
      </c>
      <c r="F48" s="5" t="s">
        <v>30</v>
      </c>
      <c r="G48" s="4" t="s">
        <v>186</v>
      </c>
      <c r="H48" s="6" t="n">
        <v>7</v>
      </c>
      <c r="I48" s="6" t="n">
        <f aca="false">E48*H48</f>
        <v>56</v>
      </c>
      <c r="J48" s="4" t="s">
        <v>17</v>
      </c>
    </row>
    <row r="49" customFormat="false" ht="15" hidden="false" customHeight="true" outlineLevel="0" collapsed="false">
      <c r="A49" s="4" t="s">
        <v>187</v>
      </c>
      <c r="B49" s="4" t="s">
        <v>169</v>
      </c>
      <c r="C49" s="4" t="s">
        <v>188</v>
      </c>
      <c r="D49" s="4" t="s">
        <v>189</v>
      </c>
      <c r="E49" s="5" t="n">
        <v>1</v>
      </c>
      <c r="F49" s="5" t="s">
        <v>52</v>
      </c>
      <c r="G49" s="4" t="s">
        <v>190</v>
      </c>
      <c r="H49" s="6" t="n">
        <v>14</v>
      </c>
      <c r="I49" s="6" t="n">
        <f aca="false">E49*H49</f>
        <v>14</v>
      </c>
      <c r="J49" s="4" t="s">
        <v>17</v>
      </c>
    </row>
    <row r="50" customFormat="false" ht="15" hidden="false" customHeight="true" outlineLevel="0" collapsed="false">
      <c r="A50" s="4" t="s">
        <v>191</v>
      </c>
      <c r="B50" s="4"/>
      <c r="C50" s="4"/>
      <c r="D50" s="4"/>
      <c r="E50" s="4"/>
      <c r="F50" s="4"/>
      <c r="G50" s="4"/>
      <c r="H50" s="4"/>
      <c r="I50" s="4"/>
      <c r="J50" s="4"/>
    </row>
    <row r="51" customFormat="false" ht="23.25" hidden="false" customHeight="true" outlineLevel="0" collapsed="false">
      <c r="A51" s="3" t="s">
        <v>192</v>
      </c>
      <c r="B51" s="7"/>
      <c r="C51" s="7"/>
      <c r="D51" s="7"/>
      <c r="E51" s="7"/>
      <c r="F51" s="7"/>
      <c r="G51" s="7"/>
      <c r="H51" s="7"/>
      <c r="I51" s="7"/>
      <c r="J51" s="8"/>
    </row>
    <row r="52" customFormat="false" ht="23.25" hidden="false" customHeight="true" outlineLevel="0" collapsed="false">
      <c r="A52" s="4" t="s">
        <v>193</v>
      </c>
      <c r="B52" s="4" t="s">
        <v>194</v>
      </c>
      <c r="C52" s="4" t="s">
        <v>195</v>
      </c>
      <c r="D52" s="4" t="s">
        <v>196</v>
      </c>
      <c r="E52" s="5" t="n">
        <v>1</v>
      </c>
      <c r="F52" s="5" t="s">
        <v>21</v>
      </c>
      <c r="G52" s="4" t="s">
        <v>197</v>
      </c>
      <c r="H52" s="6" t="n">
        <v>75</v>
      </c>
      <c r="I52" s="6" t="n">
        <f aca="false">E52*H52</f>
        <v>75</v>
      </c>
      <c r="J52" s="4" t="s">
        <v>198</v>
      </c>
    </row>
    <row r="53" customFormat="false" ht="23.25" hidden="false" customHeight="true" outlineLevel="0" collapsed="false">
      <c r="A53" s="4" t="s">
        <v>199</v>
      </c>
      <c r="B53" s="4" t="s">
        <v>194</v>
      </c>
      <c r="C53" s="4" t="s">
        <v>200</v>
      </c>
      <c r="D53" s="4" t="s">
        <v>201</v>
      </c>
      <c r="E53" s="5" t="n">
        <v>20</v>
      </c>
      <c r="F53" s="5" t="s">
        <v>30</v>
      </c>
      <c r="G53" s="4" t="s">
        <v>202</v>
      </c>
      <c r="H53" s="6" t="n">
        <v>8</v>
      </c>
      <c r="I53" s="6" t="n">
        <f aca="false">E53*H53</f>
        <v>160</v>
      </c>
      <c r="J53" s="4" t="s">
        <v>17</v>
      </c>
    </row>
    <row r="54" customFormat="false" ht="23.25" hidden="false" customHeight="true" outlineLevel="0" collapsed="false">
      <c r="A54" s="4" t="s">
        <v>203</v>
      </c>
      <c r="B54" s="4" t="s">
        <v>204</v>
      </c>
      <c r="C54" s="4" t="s">
        <v>205</v>
      </c>
      <c r="D54" s="4" t="s">
        <v>206</v>
      </c>
      <c r="E54" s="5" t="n">
        <v>4</v>
      </c>
      <c r="F54" s="5" t="s">
        <v>21</v>
      </c>
      <c r="G54" s="4" t="s">
        <v>207</v>
      </c>
      <c r="H54" s="6" t="n">
        <v>8</v>
      </c>
      <c r="I54" s="6" t="n">
        <f aca="false">E54*H54</f>
        <v>32</v>
      </c>
      <c r="J54" s="4" t="s">
        <v>17</v>
      </c>
    </row>
    <row r="55" customFormat="false" ht="23.25" hidden="false" customHeight="true" outlineLevel="0" collapsed="false">
      <c r="A55" s="4" t="s">
        <v>208</v>
      </c>
      <c r="B55" s="4" t="s">
        <v>204</v>
      </c>
      <c r="C55" s="4" t="s">
        <v>209</v>
      </c>
      <c r="D55" s="4" t="s">
        <v>210</v>
      </c>
      <c r="E55" s="5" t="n">
        <v>12</v>
      </c>
      <c r="F55" s="5" t="s">
        <v>21</v>
      </c>
      <c r="G55" s="4" t="s">
        <v>211</v>
      </c>
      <c r="H55" s="6" t="n">
        <v>5</v>
      </c>
      <c r="I55" s="6" t="n">
        <f aca="false">E55*H55</f>
        <v>60</v>
      </c>
      <c r="J55" s="4" t="s">
        <v>17</v>
      </c>
    </row>
    <row r="56" customFormat="false" ht="23.25" hidden="false" customHeight="true" outlineLevel="0" collapsed="false">
      <c r="A56" s="4" t="s">
        <v>212</v>
      </c>
      <c r="B56" s="4" t="s">
        <v>213</v>
      </c>
      <c r="C56" s="4" t="s">
        <v>214</v>
      </c>
      <c r="D56" s="4" t="s">
        <v>215</v>
      </c>
      <c r="E56" s="5" t="n">
        <v>6</v>
      </c>
      <c r="F56" s="5" t="s">
        <v>21</v>
      </c>
      <c r="G56" s="4" t="s">
        <v>216</v>
      </c>
      <c r="H56" s="6" t="n">
        <v>12</v>
      </c>
      <c r="I56" s="6" t="n">
        <f aca="false">E56*H56</f>
        <v>72</v>
      </c>
      <c r="J56" s="4" t="s">
        <v>17</v>
      </c>
    </row>
    <row r="57" customFormat="false" ht="15" hidden="false" customHeight="true" outlineLevel="0" collapsed="false">
      <c r="A57" s="4" t="s">
        <v>217</v>
      </c>
      <c r="B57" s="4" t="s">
        <v>213</v>
      </c>
      <c r="C57" s="4" t="s">
        <v>218</v>
      </c>
      <c r="D57" s="4" t="s">
        <v>219</v>
      </c>
      <c r="E57" s="5" t="n">
        <v>8</v>
      </c>
      <c r="F57" s="5" t="s">
        <v>21</v>
      </c>
      <c r="G57" s="4" t="s">
        <v>220</v>
      </c>
      <c r="H57" s="6" t="n">
        <v>2</v>
      </c>
      <c r="I57" s="6" t="n">
        <f aca="false">E57*H57</f>
        <v>16</v>
      </c>
      <c r="J57" s="4" t="s">
        <v>17</v>
      </c>
    </row>
    <row r="58" customFormat="false" ht="15" hidden="false" customHeight="true" outlineLevel="0" collapsed="false">
      <c r="A58" s="4" t="s">
        <v>221</v>
      </c>
      <c r="B58" s="4" t="s">
        <v>222</v>
      </c>
      <c r="C58" s="4" t="s">
        <v>223</v>
      </c>
      <c r="D58" s="4" t="s">
        <v>224</v>
      </c>
      <c r="E58" s="5" t="n">
        <v>8</v>
      </c>
      <c r="F58" s="5" t="s">
        <v>21</v>
      </c>
      <c r="G58" s="4" t="s">
        <v>225</v>
      </c>
      <c r="H58" s="6" t="n">
        <v>3</v>
      </c>
      <c r="I58" s="6" t="n">
        <f aca="false">E58*H58</f>
        <v>24</v>
      </c>
      <c r="J58" s="4" t="s">
        <v>17</v>
      </c>
    </row>
    <row r="59" customFormat="false" ht="15" hidden="false" customHeight="true" outlineLevel="0" collapsed="false">
      <c r="A59" s="4" t="s">
        <v>226</v>
      </c>
      <c r="B59" s="4" t="s">
        <v>227</v>
      </c>
      <c r="C59" s="4" t="s">
        <v>228</v>
      </c>
      <c r="D59" s="4" t="s">
        <v>229</v>
      </c>
      <c r="E59" s="5" t="n">
        <v>0</v>
      </c>
      <c r="F59" s="5" t="s">
        <v>21</v>
      </c>
      <c r="G59" s="4" t="s">
        <v>230</v>
      </c>
      <c r="H59" s="6" t="n">
        <v>0</v>
      </c>
      <c r="I59" s="6" t="n">
        <f aca="false">E59*H59</f>
        <v>0</v>
      </c>
      <c r="J59" s="4" t="s">
        <v>231</v>
      </c>
    </row>
    <row r="60" customFormat="false" ht="23.25" hidden="false" customHeight="true" outlineLevel="0" collapsed="false">
      <c r="A60" s="4" t="s">
        <v>232</v>
      </c>
      <c r="B60" s="4" t="s">
        <v>227</v>
      </c>
      <c r="C60" s="4" t="s">
        <v>233</v>
      </c>
      <c r="D60" s="4" t="s">
        <v>234</v>
      </c>
      <c r="E60" s="5" t="n">
        <v>0</v>
      </c>
      <c r="F60" s="5" t="s">
        <v>21</v>
      </c>
      <c r="G60" s="4" t="s">
        <v>235</v>
      </c>
      <c r="H60" s="6" t="n">
        <v>0</v>
      </c>
      <c r="I60" s="6" t="n">
        <f aca="false">E60*H60</f>
        <v>0</v>
      </c>
      <c r="J60" s="4" t="s">
        <v>231</v>
      </c>
    </row>
    <row r="61" customFormat="false" ht="15" hidden="false" customHeight="true" outlineLevel="0" collapsed="false">
      <c r="A61" s="4" t="s">
        <v>236</v>
      </c>
      <c r="B61" s="4"/>
      <c r="C61" s="4"/>
      <c r="D61" s="4"/>
      <c r="E61" s="4"/>
      <c r="F61" s="4"/>
      <c r="G61" s="4"/>
      <c r="H61" s="4"/>
      <c r="I61" s="4"/>
      <c r="J61" s="4"/>
    </row>
    <row r="62" customFormat="false" ht="23.25" hidden="false" customHeight="true" outlineLevel="0" collapsed="false">
      <c r="A62" s="3" t="s">
        <v>237</v>
      </c>
      <c r="B62" s="7"/>
      <c r="C62" s="7"/>
      <c r="D62" s="7"/>
      <c r="E62" s="7"/>
      <c r="F62" s="7"/>
      <c r="G62" s="7"/>
      <c r="H62" s="7"/>
      <c r="I62" s="7"/>
      <c r="J62" s="8"/>
    </row>
    <row r="63" customFormat="false" ht="23.25" hidden="false" customHeight="true" outlineLevel="0" collapsed="false">
      <c r="A63" s="4" t="s">
        <v>238</v>
      </c>
      <c r="B63" s="4" t="s">
        <v>239</v>
      </c>
      <c r="C63" s="4" t="s">
        <v>240</v>
      </c>
      <c r="D63" s="4" t="s">
        <v>241</v>
      </c>
      <c r="E63" s="5" t="n">
        <v>1</v>
      </c>
      <c r="F63" s="5" t="s">
        <v>142</v>
      </c>
      <c r="G63" s="4" t="s">
        <v>242</v>
      </c>
      <c r="H63" s="6" t="n">
        <v>195</v>
      </c>
      <c r="I63" s="6" t="n">
        <f aca="false">E63*H63</f>
        <v>195</v>
      </c>
      <c r="J63" s="4" t="s">
        <v>17</v>
      </c>
    </row>
    <row r="64" customFormat="false" ht="15" hidden="false" customHeight="true" outlineLevel="0" collapsed="false">
      <c r="A64" s="4" t="s">
        <v>243</v>
      </c>
      <c r="B64" s="4" t="s">
        <v>239</v>
      </c>
      <c r="C64" s="4" t="s">
        <v>240</v>
      </c>
      <c r="D64" s="4" t="s">
        <v>244</v>
      </c>
      <c r="E64" s="5" t="n">
        <v>1</v>
      </c>
      <c r="F64" s="5" t="s">
        <v>142</v>
      </c>
      <c r="G64" s="4" t="s">
        <v>245</v>
      </c>
      <c r="H64" s="6" t="n">
        <v>60</v>
      </c>
      <c r="I64" s="6" t="n">
        <f aca="false">E64*H64</f>
        <v>60</v>
      </c>
      <c r="J64" s="4" t="s">
        <v>17</v>
      </c>
    </row>
    <row r="65" customFormat="false" ht="23.25" hidden="false" customHeight="true" outlineLevel="0" collapsed="false">
      <c r="A65" s="4" t="s">
        <v>246</v>
      </c>
      <c r="B65" s="4" t="s">
        <v>239</v>
      </c>
      <c r="C65" s="4" t="s">
        <v>247</v>
      </c>
      <c r="D65" s="4" t="s">
        <v>248</v>
      </c>
      <c r="E65" s="5" t="n">
        <v>1</v>
      </c>
      <c r="F65" s="5" t="s">
        <v>52</v>
      </c>
      <c r="G65" s="4" t="s">
        <v>249</v>
      </c>
      <c r="H65" s="6" t="n">
        <v>8</v>
      </c>
      <c r="I65" s="6" t="n">
        <f aca="false">E65*H65</f>
        <v>8</v>
      </c>
      <c r="J65" s="4" t="s">
        <v>17</v>
      </c>
    </row>
    <row r="66" customFormat="false" ht="15" hidden="false" customHeight="true" outlineLevel="0" collapsed="false">
      <c r="A66" s="4" t="s">
        <v>250</v>
      </c>
      <c r="B66" s="4" t="s">
        <v>239</v>
      </c>
      <c r="C66" s="4" t="s">
        <v>251</v>
      </c>
      <c r="D66" s="4" t="s">
        <v>252</v>
      </c>
      <c r="E66" s="5" t="n">
        <v>300</v>
      </c>
      <c r="F66" s="5" t="s">
        <v>21</v>
      </c>
      <c r="G66" s="4" t="s">
        <v>253</v>
      </c>
      <c r="H66" s="6" t="n">
        <v>0.4</v>
      </c>
      <c r="I66" s="6" t="n">
        <f aca="false">E66*H66</f>
        <v>120</v>
      </c>
      <c r="J66" s="4" t="s">
        <v>17</v>
      </c>
    </row>
    <row r="67" customFormat="false" ht="15" hidden="false" customHeight="true" outlineLevel="0" collapsed="false">
      <c r="A67" s="4" t="s">
        <v>254</v>
      </c>
      <c r="B67" s="4"/>
      <c r="C67" s="4"/>
      <c r="D67" s="4"/>
      <c r="E67" s="4"/>
      <c r="F67" s="4"/>
      <c r="G67" s="4"/>
      <c r="H67" s="4"/>
      <c r="I67" s="4"/>
      <c r="J67" s="4"/>
    </row>
    <row r="68" customFormat="false" ht="23.25" hidden="false" customHeight="true" outlineLevel="0" collapsed="false">
      <c r="A68" s="3" t="s">
        <v>255</v>
      </c>
      <c r="B68" s="7"/>
      <c r="C68" s="7"/>
      <c r="D68" s="7"/>
      <c r="E68" s="7"/>
      <c r="F68" s="7"/>
      <c r="G68" s="7"/>
      <c r="H68" s="7"/>
      <c r="I68" s="7"/>
      <c r="J68" s="8"/>
    </row>
    <row r="69" customFormat="false" ht="15" hidden="false" customHeight="true" outlineLevel="0" collapsed="false">
      <c r="A69" s="4" t="s">
        <v>256</v>
      </c>
      <c r="B69" s="4" t="s">
        <v>257</v>
      </c>
      <c r="C69" s="4" t="s">
        <v>258</v>
      </c>
      <c r="D69" s="4" t="s">
        <v>259</v>
      </c>
      <c r="E69" s="5" t="n">
        <v>2</v>
      </c>
      <c r="F69" s="5" t="s">
        <v>30</v>
      </c>
      <c r="G69" s="4" t="s">
        <v>260</v>
      </c>
      <c r="H69" s="6" t="n">
        <v>4</v>
      </c>
      <c r="I69" s="6" t="n">
        <f aca="false">E69*H69</f>
        <v>8</v>
      </c>
      <c r="J69" s="4" t="s">
        <v>17</v>
      </c>
    </row>
    <row r="70" customFormat="false" ht="23.25" hidden="false" customHeight="true" outlineLevel="0" collapsed="false">
      <c r="A70" s="4" t="s">
        <v>261</v>
      </c>
      <c r="B70" s="4" t="s">
        <v>257</v>
      </c>
      <c r="C70" s="4" t="s">
        <v>262</v>
      </c>
      <c r="D70" s="4" t="s">
        <v>263</v>
      </c>
      <c r="E70" s="5" t="n">
        <v>1</v>
      </c>
      <c r="F70" s="5" t="s">
        <v>57</v>
      </c>
      <c r="G70" s="4" t="s">
        <v>264</v>
      </c>
      <c r="H70" s="6" t="n">
        <v>35</v>
      </c>
      <c r="I70" s="6" t="n">
        <f aca="false">E70*H70</f>
        <v>35</v>
      </c>
      <c r="J70" s="4" t="s">
        <v>17</v>
      </c>
    </row>
    <row r="71" customFormat="false" ht="15" hidden="false" customHeight="true" outlineLevel="0" collapsed="false">
      <c r="A71" s="4" t="s">
        <v>265</v>
      </c>
      <c r="B71" s="4" t="s">
        <v>257</v>
      </c>
      <c r="C71" s="4" t="s">
        <v>266</v>
      </c>
      <c r="D71" s="4" t="s">
        <v>263</v>
      </c>
      <c r="E71" s="5" t="n">
        <v>1</v>
      </c>
      <c r="F71" s="5" t="s">
        <v>57</v>
      </c>
      <c r="G71" s="4" t="s">
        <v>267</v>
      </c>
      <c r="H71" s="6" t="n">
        <v>35</v>
      </c>
      <c r="I71" s="6" t="n">
        <f aca="false">E71*H71</f>
        <v>35</v>
      </c>
      <c r="J71" s="4" t="s">
        <v>17</v>
      </c>
    </row>
    <row r="72" customFormat="false" ht="23.25" hidden="false" customHeight="true" outlineLevel="0" collapsed="false">
      <c r="A72" s="4" t="s">
        <v>268</v>
      </c>
      <c r="B72" s="4" t="s">
        <v>257</v>
      </c>
      <c r="C72" s="4" t="s">
        <v>269</v>
      </c>
      <c r="D72" s="4" t="s">
        <v>270</v>
      </c>
      <c r="E72" s="5" t="n">
        <v>1</v>
      </c>
      <c r="F72" s="5" t="s">
        <v>57</v>
      </c>
      <c r="G72" s="4" t="s">
        <v>271</v>
      </c>
      <c r="H72" s="6" t="n">
        <v>18</v>
      </c>
      <c r="I72" s="6" t="n">
        <f aca="false">E72*H72</f>
        <v>18</v>
      </c>
      <c r="J72" s="4" t="s">
        <v>17</v>
      </c>
    </row>
    <row r="73" customFormat="false" ht="15" hidden="false" customHeight="true" outlineLevel="0" collapsed="false">
      <c r="A73" s="4" t="s">
        <v>272</v>
      </c>
      <c r="B73" s="4" t="s">
        <v>257</v>
      </c>
      <c r="C73" s="4" t="s">
        <v>273</v>
      </c>
      <c r="D73" s="4" t="s">
        <v>274</v>
      </c>
      <c r="E73" s="5" t="n">
        <v>3</v>
      </c>
      <c r="F73" s="5" t="s">
        <v>21</v>
      </c>
      <c r="G73" s="4" t="s">
        <v>275</v>
      </c>
      <c r="H73" s="6" t="n">
        <v>8</v>
      </c>
      <c r="I73" s="6" t="n">
        <f aca="false">E73*H73</f>
        <v>24</v>
      </c>
      <c r="J73" s="4" t="s">
        <v>276</v>
      </c>
    </row>
    <row r="74" customFormat="false" ht="15" hidden="false" customHeight="true" outlineLevel="0" collapsed="false">
      <c r="A74" s="4" t="s">
        <v>277</v>
      </c>
      <c r="B74" s="4"/>
      <c r="C74" s="4"/>
      <c r="D74" s="4"/>
      <c r="E74" s="4"/>
      <c r="F74" s="4"/>
      <c r="G74" s="4"/>
      <c r="H74" s="4"/>
      <c r="I74" s="4"/>
      <c r="J74" s="4"/>
    </row>
    <row r="75" customFormat="false" ht="15" hidden="false" customHeight="true" outlineLevel="0" collapsed="false">
      <c r="A75" s="3" t="s">
        <v>278</v>
      </c>
      <c r="B75" s="7"/>
      <c r="C75" s="7"/>
      <c r="D75" s="7"/>
      <c r="E75" s="7"/>
      <c r="F75" s="7"/>
      <c r="G75" s="7"/>
      <c r="H75" s="7"/>
      <c r="I75" s="7"/>
      <c r="J75" s="8"/>
    </row>
    <row r="76" customFormat="false" ht="15" hidden="false" customHeight="true" outlineLevel="0" collapsed="false">
      <c r="A76" s="4" t="s">
        <v>279</v>
      </c>
      <c r="B76" s="4" t="s">
        <v>280</v>
      </c>
      <c r="C76" s="4" t="s">
        <v>281</v>
      </c>
      <c r="D76" s="4" t="s">
        <v>282</v>
      </c>
      <c r="E76" s="5" t="n">
        <v>1</v>
      </c>
      <c r="F76" s="5" t="s">
        <v>283</v>
      </c>
      <c r="G76" s="4" t="s">
        <v>284</v>
      </c>
      <c r="H76" s="6" t="n">
        <v>48</v>
      </c>
      <c r="I76" s="6" t="n">
        <f aca="false">E76*H76</f>
        <v>48</v>
      </c>
      <c r="J76" s="4" t="s">
        <v>17</v>
      </c>
    </row>
    <row r="77" customFormat="false" ht="15" hidden="false" customHeight="true" outlineLevel="0" collapsed="false">
      <c r="A77" s="4" t="s">
        <v>285</v>
      </c>
      <c r="B77" s="4" t="s">
        <v>280</v>
      </c>
      <c r="C77" s="4" t="s">
        <v>286</v>
      </c>
      <c r="D77" s="4" t="s">
        <v>287</v>
      </c>
      <c r="E77" s="5" t="n">
        <v>1</v>
      </c>
      <c r="F77" s="5" t="s">
        <v>288</v>
      </c>
      <c r="G77" s="4" t="s">
        <v>289</v>
      </c>
      <c r="H77" s="6" t="n">
        <v>18</v>
      </c>
      <c r="I77" s="6" t="n">
        <f aca="false">E77*H77</f>
        <v>18</v>
      </c>
      <c r="J77" s="4" t="s">
        <v>17</v>
      </c>
    </row>
    <row r="78" customFormat="false" ht="15" hidden="false" customHeight="true" outlineLevel="0" collapsed="false">
      <c r="A78" s="4" t="s">
        <v>290</v>
      </c>
      <c r="B78" s="4" t="s">
        <v>280</v>
      </c>
      <c r="C78" s="4" t="s">
        <v>291</v>
      </c>
      <c r="D78" s="4" t="s">
        <v>292</v>
      </c>
      <c r="E78" s="5" t="n">
        <v>1</v>
      </c>
      <c r="F78" s="5" t="s">
        <v>283</v>
      </c>
      <c r="G78" s="4" t="s">
        <v>293</v>
      </c>
      <c r="H78" s="6" t="n">
        <v>32</v>
      </c>
      <c r="I78" s="6" t="n">
        <f aca="false">E78*H78</f>
        <v>32</v>
      </c>
      <c r="J78" s="4" t="s">
        <v>17</v>
      </c>
    </row>
    <row r="79" customFormat="false" ht="15" hidden="false" customHeight="true" outlineLevel="0" collapsed="false">
      <c r="A79" s="4" t="s">
        <v>294</v>
      </c>
      <c r="B79" s="4" t="s">
        <v>280</v>
      </c>
      <c r="C79" s="4" t="s">
        <v>295</v>
      </c>
      <c r="D79" s="4" t="s">
        <v>296</v>
      </c>
      <c r="E79" s="5" t="n">
        <v>1</v>
      </c>
      <c r="F79" s="5" t="s">
        <v>297</v>
      </c>
      <c r="G79" s="4" t="s">
        <v>298</v>
      </c>
      <c r="H79" s="6" t="n">
        <v>25</v>
      </c>
      <c r="I79" s="6" t="n">
        <f aca="false">E79*H79</f>
        <v>25</v>
      </c>
      <c r="J79" s="4" t="s">
        <v>17</v>
      </c>
    </row>
    <row r="80" customFormat="false" ht="15" hidden="false" customHeight="true" outlineLevel="0" collapsed="false">
      <c r="A80" s="4" t="s">
        <v>299</v>
      </c>
      <c r="B80" s="4"/>
      <c r="C80" s="4"/>
      <c r="D80" s="4"/>
      <c r="E80" s="4"/>
      <c r="F80" s="4"/>
      <c r="G80" s="4"/>
      <c r="H80" s="4"/>
      <c r="I80" s="4"/>
      <c r="J80" s="4"/>
    </row>
    <row r="81" customFormat="false" ht="15" hidden="false" customHeight="true" outlineLevel="0" collapsed="false">
      <c r="A81" s="3" t="s">
        <v>300</v>
      </c>
      <c r="B81" s="7"/>
      <c r="C81" s="7"/>
      <c r="D81" s="7"/>
      <c r="E81" s="7"/>
      <c r="F81" s="7"/>
      <c r="G81" s="7"/>
      <c r="H81" s="7"/>
      <c r="I81" s="7"/>
      <c r="J81" s="8"/>
    </row>
    <row r="82" customFormat="false" ht="15" hidden="false" customHeight="true" outlineLevel="0" collapsed="false">
      <c r="A82" s="4" t="s">
        <v>301</v>
      </c>
      <c r="B82" s="4" t="s">
        <v>302</v>
      </c>
      <c r="C82" s="4" t="s">
        <v>303</v>
      </c>
      <c r="D82" s="4" t="s">
        <v>304</v>
      </c>
      <c r="E82" s="5" t="n">
        <v>1</v>
      </c>
      <c r="F82" s="5" t="s">
        <v>52</v>
      </c>
      <c r="G82" s="4" t="s">
        <v>305</v>
      </c>
      <c r="H82" s="6" t="n">
        <v>14</v>
      </c>
      <c r="I82" s="6" t="n">
        <f aca="false">E82*H82</f>
        <v>14</v>
      </c>
      <c r="J82" s="4" t="s">
        <v>17</v>
      </c>
    </row>
    <row r="83" customFormat="false" ht="15" hidden="false" customHeight="true" outlineLevel="0" collapsed="false">
      <c r="A83" s="4" t="s">
        <v>306</v>
      </c>
      <c r="B83" s="4" t="s">
        <v>302</v>
      </c>
      <c r="C83" s="4" t="s">
        <v>307</v>
      </c>
      <c r="D83" s="4" t="s">
        <v>308</v>
      </c>
      <c r="E83" s="5" t="n">
        <v>1</v>
      </c>
      <c r="F83" s="5" t="s">
        <v>52</v>
      </c>
      <c r="G83" s="4" t="s">
        <v>309</v>
      </c>
      <c r="H83" s="6" t="n">
        <v>9</v>
      </c>
      <c r="I83" s="6" t="n">
        <f aca="false">E83*H83</f>
        <v>9</v>
      </c>
      <c r="J83" s="4" t="s">
        <v>17</v>
      </c>
    </row>
    <row r="84" customFormat="false" ht="15" hidden="false" customHeight="true" outlineLevel="0" collapsed="false">
      <c r="A84" s="4" t="s">
        <v>310</v>
      </c>
      <c r="B84" s="4" t="s">
        <v>302</v>
      </c>
      <c r="C84" s="4" t="s">
        <v>311</v>
      </c>
      <c r="D84" s="4" t="s">
        <v>312</v>
      </c>
      <c r="E84" s="5" t="n">
        <v>1</v>
      </c>
      <c r="F84" s="5" t="s">
        <v>313</v>
      </c>
      <c r="G84" s="4" t="s">
        <v>314</v>
      </c>
      <c r="H84" s="6" t="n">
        <v>12</v>
      </c>
      <c r="I84" s="6" t="n">
        <f aca="false">E84*H84</f>
        <v>12</v>
      </c>
      <c r="J84" s="4" t="s">
        <v>17</v>
      </c>
    </row>
    <row r="85" customFormat="false" ht="15" hidden="false" customHeight="true" outlineLevel="0" collapsed="false">
      <c r="A85" s="4" t="s">
        <v>315</v>
      </c>
      <c r="B85" s="4" t="s">
        <v>302</v>
      </c>
      <c r="C85" s="4" t="s">
        <v>316</v>
      </c>
      <c r="D85" s="4" t="s">
        <v>317</v>
      </c>
      <c r="E85" s="5" t="n">
        <v>1</v>
      </c>
      <c r="F85" s="5" t="s">
        <v>318</v>
      </c>
      <c r="G85" s="4" t="s">
        <v>319</v>
      </c>
      <c r="H85" s="6" t="n">
        <v>12</v>
      </c>
      <c r="I85" s="6" t="n">
        <f aca="false">E85*H85</f>
        <v>12</v>
      </c>
      <c r="J85" s="4" t="s">
        <v>17</v>
      </c>
    </row>
    <row r="86" customFormat="false" ht="15" hidden="false" customHeight="true" outlineLevel="0" collapsed="false">
      <c r="A86" s="4" t="s">
        <v>320</v>
      </c>
      <c r="B86" s="4" t="s">
        <v>302</v>
      </c>
      <c r="C86" s="4" t="s">
        <v>321</v>
      </c>
      <c r="D86" s="4" t="s">
        <v>322</v>
      </c>
      <c r="E86" s="5" t="n">
        <v>1</v>
      </c>
      <c r="F86" s="5" t="s">
        <v>21</v>
      </c>
      <c r="G86" s="4" t="s">
        <v>323</v>
      </c>
      <c r="H86" s="6" t="n">
        <v>12</v>
      </c>
      <c r="I86" s="6" t="n">
        <f aca="false">E86*H86</f>
        <v>12</v>
      </c>
      <c r="J86" s="4" t="s">
        <v>17</v>
      </c>
    </row>
    <row r="87" customFormat="false" ht="15" hidden="false" customHeight="true" outlineLevel="0" collapsed="false">
      <c r="A87" s="4" t="s">
        <v>324</v>
      </c>
      <c r="B87" s="4"/>
      <c r="C87" s="4"/>
      <c r="D87" s="4"/>
      <c r="E87" s="4"/>
      <c r="F87" s="4"/>
      <c r="G87" s="4"/>
      <c r="H87" s="4"/>
      <c r="I87" s="4"/>
      <c r="J87" s="4"/>
    </row>
    <row r="88" customFormat="false" ht="15" hidden="false" customHeight="true" outlineLevel="0" collapsed="false">
      <c r="A88" s="3" t="s">
        <v>325</v>
      </c>
      <c r="B88" s="7"/>
      <c r="C88" s="7"/>
      <c r="D88" s="7"/>
      <c r="E88" s="7"/>
      <c r="F88" s="7"/>
      <c r="G88" s="7"/>
      <c r="H88" s="7"/>
      <c r="I88" s="7"/>
      <c r="J88" s="8"/>
    </row>
    <row r="89" customFormat="false" ht="23.25" hidden="false" customHeight="true" outlineLevel="0" collapsed="false">
      <c r="A89" s="4" t="s">
        <v>326</v>
      </c>
      <c r="B89" s="4" t="s">
        <v>327</v>
      </c>
      <c r="C89" s="4" t="s">
        <v>328</v>
      </c>
      <c r="D89" s="4" t="s">
        <v>329</v>
      </c>
      <c r="E89" s="5" t="n">
        <v>8</v>
      </c>
      <c r="F89" s="5" t="s">
        <v>21</v>
      </c>
      <c r="G89" s="4" t="s">
        <v>330</v>
      </c>
      <c r="H89" s="6" t="n">
        <v>22</v>
      </c>
      <c r="I89" s="6" t="n">
        <f aca="false">E89*H89</f>
        <v>176</v>
      </c>
      <c r="J89" s="4" t="s">
        <v>17</v>
      </c>
    </row>
    <row r="90" customFormat="false" ht="15" hidden="false" customHeight="true" outlineLevel="0" collapsed="false">
      <c r="A90" s="1" t="s">
        <v>331</v>
      </c>
      <c r="B90" s="1" t="s">
        <v>327</v>
      </c>
      <c r="C90" s="1" t="s">
        <v>332</v>
      </c>
      <c r="D90" s="1" t="s">
        <v>333</v>
      </c>
      <c r="E90" s="1" t="n">
        <v>4</v>
      </c>
      <c r="F90" s="1" t="s">
        <v>21</v>
      </c>
      <c r="G90" s="1" t="s">
        <v>334</v>
      </c>
      <c r="H90" s="1" t="n">
        <v>12</v>
      </c>
      <c r="I90" s="1" t="n">
        <f aca="false">E90*H90</f>
        <v>48</v>
      </c>
      <c r="J90" s="1" t="s">
        <v>335</v>
      </c>
    </row>
    <row r="91" customFormat="false" ht="15" hidden="false" customHeight="true" outlineLevel="0" collapsed="false">
      <c r="A91" s="1" t="s">
        <v>336</v>
      </c>
      <c r="B91" s="1" t="s">
        <v>327</v>
      </c>
      <c r="C91" s="1" t="s">
        <v>337</v>
      </c>
      <c r="D91" s="1" t="s">
        <v>338</v>
      </c>
      <c r="E91" s="1" t="n">
        <v>3</v>
      </c>
      <c r="F91" s="1" t="s">
        <v>15</v>
      </c>
      <c r="G91" s="1" t="s">
        <v>339</v>
      </c>
      <c r="H91" s="1" t="n">
        <v>6</v>
      </c>
      <c r="I91" s="1" t="n">
        <f aca="false">E91*H91</f>
        <v>18</v>
      </c>
      <c r="J91" s="1" t="s">
        <v>17</v>
      </c>
    </row>
    <row r="92" customFormat="false" ht="15" hidden="false" customHeight="true" outlineLevel="0" collapsed="false">
      <c r="A92" s="4" t="s">
        <v>340</v>
      </c>
      <c r="B92" s="4" t="s">
        <v>327</v>
      </c>
      <c r="C92" s="4" t="s">
        <v>341</v>
      </c>
      <c r="D92" s="4" t="s">
        <v>342</v>
      </c>
      <c r="E92" s="5" t="n">
        <v>5</v>
      </c>
      <c r="F92" s="5" t="s">
        <v>30</v>
      </c>
      <c r="G92" s="4" t="s">
        <v>343</v>
      </c>
      <c r="H92" s="6" t="n">
        <v>11.5</v>
      </c>
      <c r="I92" s="6" t="n">
        <f aca="false">E92*H92</f>
        <v>57.5</v>
      </c>
      <c r="J92" s="4" t="s">
        <v>17</v>
      </c>
    </row>
    <row r="93" customFormat="false" ht="15" hidden="false" customHeight="true" outlineLevel="0" collapsed="false">
      <c r="A93" s="1" t="s">
        <v>344</v>
      </c>
      <c r="B93" s="1" t="s">
        <v>327</v>
      </c>
      <c r="C93" s="1" t="s">
        <v>345</v>
      </c>
      <c r="D93" s="1" t="s">
        <v>342</v>
      </c>
      <c r="E93" s="1" t="n">
        <v>5</v>
      </c>
      <c r="F93" s="1" t="s">
        <v>30</v>
      </c>
      <c r="G93" s="1" t="s">
        <v>346</v>
      </c>
      <c r="H93" s="1" t="n">
        <v>5</v>
      </c>
      <c r="I93" s="1" t="n">
        <f aca="false">E93*H93</f>
        <v>25</v>
      </c>
      <c r="J93" s="1" t="s">
        <v>17</v>
      </c>
    </row>
    <row r="94" customFormat="false" ht="15" hidden="false" customHeight="true" outlineLevel="0" collapsed="false">
      <c r="A94" s="4" t="s">
        <v>347</v>
      </c>
      <c r="B94" s="4" t="s">
        <v>327</v>
      </c>
      <c r="C94" s="4" t="s">
        <v>348</v>
      </c>
      <c r="D94" s="4" t="s">
        <v>349</v>
      </c>
      <c r="E94" s="5" t="n">
        <v>12</v>
      </c>
      <c r="F94" s="5" t="s">
        <v>30</v>
      </c>
      <c r="G94" s="4" t="s">
        <v>350</v>
      </c>
      <c r="H94" s="6" t="n">
        <v>4</v>
      </c>
      <c r="I94" s="6" t="n">
        <f aca="false">E94*H94</f>
        <v>48</v>
      </c>
      <c r="J94" s="4" t="s">
        <v>17</v>
      </c>
    </row>
    <row r="95" customFormat="false" ht="15" hidden="false" customHeight="true" outlineLevel="0" collapsed="false">
      <c r="A95" s="4" t="s">
        <v>351</v>
      </c>
      <c r="B95" s="4" t="s">
        <v>327</v>
      </c>
      <c r="C95" s="4" t="s">
        <v>352</v>
      </c>
      <c r="D95" s="4" t="s">
        <v>353</v>
      </c>
      <c r="E95" s="5" t="n">
        <v>5</v>
      </c>
      <c r="F95" s="5" t="s">
        <v>30</v>
      </c>
      <c r="G95" s="4" t="s">
        <v>354</v>
      </c>
      <c r="H95" s="6" t="n">
        <v>11.5</v>
      </c>
      <c r="I95" s="6" t="n">
        <f aca="false">E95*H95</f>
        <v>57.5</v>
      </c>
      <c r="J95" s="4" t="s">
        <v>17</v>
      </c>
    </row>
    <row r="96" customFormat="false" ht="15" hidden="false" customHeight="true" outlineLevel="0" collapsed="false">
      <c r="A96" s="4" t="s">
        <v>355</v>
      </c>
      <c r="B96" s="4" t="s">
        <v>327</v>
      </c>
      <c r="C96" s="4" t="s">
        <v>356</v>
      </c>
      <c r="D96" s="4" t="s">
        <v>132</v>
      </c>
      <c r="E96" s="5" t="n">
        <v>3</v>
      </c>
      <c r="F96" s="5" t="s">
        <v>57</v>
      </c>
      <c r="G96" s="4" t="s">
        <v>357</v>
      </c>
      <c r="H96" s="6" t="n">
        <v>17</v>
      </c>
      <c r="I96" s="6" t="n">
        <f aca="false">E96*H96</f>
        <v>51</v>
      </c>
      <c r="J96" s="4" t="s">
        <v>17</v>
      </c>
    </row>
    <row r="97" customFormat="false" ht="15" hidden="false" customHeight="true" outlineLevel="0" collapsed="false">
      <c r="A97" s="4" t="s">
        <v>358</v>
      </c>
      <c r="B97" s="4" t="s">
        <v>327</v>
      </c>
      <c r="C97" s="4" t="s">
        <v>359</v>
      </c>
      <c r="D97" s="4" t="s">
        <v>360</v>
      </c>
      <c r="E97" s="5" t="n">
        <v>1</v>
      </c>
      <c r="F97" s="5" t="s">
        <v>21</v>
      </c>
      <c r="G97" s="4" t="s">
        <v>361</v>
      </c>
      <c r="H97" s="6" t="n">
        <v>30</v>
      </c>
      <c r="I97" s="6" t="n">
        <f aca="false">E97*H97</f>
        <v>30</v>
      </c>
      <c r="J97" s="4" t="s">
        <v>362</v>
      </c>
    </row>
    <row r="98" customFormat="false" ht="15" hidden="false" customHeight="true" outlineLevel="0" collapsed="false">
      <c r="A98" s="4" t="s">
        <v>363</v>
      </c>
      <c r="B98" s="4" t="s">
        <v>327</v>
      </c>
      <c r="C98" s="4" t="s">
        <v>364</v>
      </c>
      <c r="D98" s="4" t="s">
        <v>365</v>
      </c>
      <c r="E98" s="5" t="n">
        <v>1</v>
      </c>
      <c r="F98" s="5" t="s">
        <v>297</v>
      </c>
      <c r="G98" s="4" t="s">
        <v>366</v>
      </c>
      <c r="H98" s="6" t="n">
        <v>25</v>
      </c>
      <c r="I98" s="6" t="n">
        <f aca="false">E98*H98</f>
        <v>25</v>
      </c>
      <c r="J98" s="4" t="s">
        <v>17</v>
      </c>
    </row>
    <row r="99" customFormat="false" ht="15" hidden="false" customHeight="true" outlineLevel="0" collapsed="false">
      <c r="A99" s="1" t="s">
        <v>367</v>
      </c>
      <c r="B99" s="1" t="s">
        <v>327</v>
      </c>
      <c r="C99" s="1" t="s">
        <v>368</v>
      </c>
      <c r="D99" s="1" t="s">
        <v>342</v>
      </c>
      <c r="E99" s="1" t="n">
        <v>5</v>
      </c>
      <c r="F99" s="1" t="s">
        <v>30</v>
      </c>
      <c r="G99" s="1" t="s">
        <v>369</v>
      </c>
      <c r="H99" s="1" t="n">
        <v>9.5</v>
      </c>
      <c r="I99" s="1" t="n">
        <f aca="false">E99*H99</f>
        <v>47.5</v>
      </c>
      <c r="J99" s="1" t="s">
        <v>17</v>
      </c>
    </row>
    <row r="100" customFormat="false" ht="15" hidden="false" customHeight="true" outlineLevel="0" collapsed="false">
      <c r="A100" s="3" t="s">
        <v>370</v>
      </c>
      <c r="B100" s="7"/>
      <c r="C100" s="7"/>
      <c r="D100" s="7"/>
      <c r="E100" s="7"/>
      <c r="F100" s="7"/>
      <c r="G100" s="7"/>
      <c r="H100" s="7"/>
      <c r="I100" s="7"/>
      <c r="J100" s="8"/>
    </row>
    <row r="101" customFormat="false" ht="15" hidden="false" customHeight="true" outlineLevel="0" collapsed="false">
      <c r="A101" s="4" t="s">
        <v>371</v>
      </c>
      <c r="B101" s="4" t="s">
        <v>372</v>
      </c>
      <c r="C101" s="4" t="s">
        <v>373</v>
      </c>
      <c r="D101" s="4" t="s">
        <v>374</v>
      </c>
      <c r="E101" s="5" t="n">
        <v>1</v>
      </c>
      <c r="F101" s="5" t="s">
        <v>21</v>
      </c>
      <c r="G101" s="4" t="s">
        <v>375</v>
      </c>
      <c r="H101" s="6" t="n">
        <v>0</v>
      </c>
      <c r="I101" s="6" t="n">
        <f aca="false">E101*H101</f>
        <v>0</v>
      </c>
      <c r="J101" s="4" t="s">
        <v>376</v>
      </c>
    </row>
    <row r="102" customFormat="false" ht="23.25" hidden="false" customHeight="true" outlineLevel="0" collapsed="false">
      <c r="A102" s="4" t="s">
        <v>377</v>
      </c>
      <c r="B102" s="4" t="s">
        <v>372</v>
      </c>
      <c r="C102" s="4" t="s">
        <v>378</v>
      </c>
      <c r="D102" s="4" t="s">
        <v>374</v>
      </c>
      <c r="E102" s="5" t="n">
        <v>1</v>
      </c>
      <c r="F102" s="5" t="s">
        <v>21</v>
      </c>
      <c r="G102" s="4" t="s">
        <v>379</v>
      </c>
      <c r="H102" s="6" t="n">
        <v>0</v>
      </c>
      <c r="I102" s="6" t="n">
        <f aca="false">E102*H102</f>
        <v>0</v>
      </c>
      <c r="J102" s="4" t="s">
        <v>376</v>
      </c>
    </row>
    <row r="103" customFormat="false" ht="15" hidden="false" customHeight="true" outlineLevel="0" collapsed="false">
      <c r="A103" s="4" t="s">
        <v>380</v>
      </c>
      <c r="B103" s="4" t="s">
        <v>372</v>
      </c>
      <c r="C103" s="4" t="s">
        <v>381</v>
      </c>
      <c r="D103" s="4" t="s">
        <v>382</v>
      </c>
      <c r="E103" s="5" t="n">
        <v>1</v>
      </c>
      <c r="F103" s="5" t="s">
        <v>21</v>
      </c>
      <c r="G103" s="4" t="s">
        <v>383</v>
      </c>
      <c r="H103" s="6" t="n">
        <v>12</v>
      </c>
      <c r="I103" s="6" t="n">
        <f aca="false">E103*H103</f>
        <v>12</v>
      </c>
      <c r="J103" s="4" t="s">
        <v>17</v>
      </c>
    </row>
    <row r="104" customFormat="false" ht="15" hidden="false" customHeight="true" outlineLevel="0" collapsed="false">
      <c r="A104" s="4" t="s">
        <v>384</v>
      </c>
      <c r="B104" s="4" t="s">
        <v>372</v>
      </c>
      <c r="C104" s="4" t="s">
        <v>385</v>
      </c>
      <c r="D104" s="4" t="s">
        <v>386</v>
      </c>
      <c r="E104" s="5" t="n">
        <v>1</v>
      </c>
      <c r="F104" s="5" t="s">
        <v>21</v>
      </c>
      <c r="G104" s="4" t="s">
        <v>374</v>
      </c>
      <c r="H104" s="6" t="n">
        <v>25</v>
      </c>
      <c r="I104" s="6" t="n">
        <f aca="false">E104*H104</f>
        <v>25</v>
      </c>
      <c r="J104" s="4" t="s">
        <v>17</v>
      </c>
    </row>
    <row r="105" customFormat="false" ht="15" hidden="false" customHeight="true" outlineLevel="0" collapsed="false">
      <c r="A105" s="4" t="s">
        <v>387</v>
      </c>
      <c r="B105" s="4" t="s">
        <v>372</v>
      </c>
      <c r="C105" s="4" t="s">
        <v>388</v>
      </c>
      <c r="D105" s="4" t="s">
        <v>389</v>
      </c>
      <c r="E105" s="5" t="n">
        <v>1</v>
      </c>
      <c r="F105" s="5" t="s">
        <v>21</v>
      </c>
      <c r="G105" s="4" t="s">
        <v>390</v>
      </c>
      <c r="H105" s="6" t="n">
        <v>35</v>
      </c>
      <c r="I105" s="6" t="n">
        <f aca="false">E105*H105</f>
        <v>35</v>
      </c>
      <c r="J105" s="4" t="s">
        <v>391</v>
      </c>
    </row>
    <row r="106" customFormat="false" ht="15" hidden="false" customHeight="true" outlineLevel="0" collapsed="false">
      <c r="A106" s="4" t="s">
        <v>392</v>
      </c>
      <c r="B106" s="4" t="s">
        <v>372</v>
      </c>
      <c r="C106" s="4" t="s">
        <v>393</v>
      </c>
      <c r="D106" s="4" t="s">
        <v>394</v>
      </c>
      <c r="E106" s="5" t="n">
        <v>1</v>
      </c>
      <c r="F106" s="5" t="s">
        <v>395</v>
      </c>
      <c r="G106" s="4" t="s">
        <v>396</v>
      </c>
      <c r="H106" s="6" t="n">
        <v>30</v>
      </c>
      <c r="I106" s="6" t="n">
        <f aca="false">E106*H106</f>
        <v>30</v>
      </c>
      <c r="J106" s="4" t="s">
        <v>391</v>
      </c>
    </row>
    <row r="107" customFormat="false" ht="15" hidden="false" customHeight="true" outlineLevel="0" collapsed="false"/>
    <row r="108" customFormat="false" ht="15" hidden="false" customHeight="true" outlineLevel="0" collapsed="false">
      <c r="A108" s="9"/>
      <c r="B108" s="9"/>
      <c r="C108" s="9"/>
      <c r="D108" s="9"/>
      <c r="E108" s="9"/>
      <c r="F108" s="9"/>
      <c r="G108" s="9"/>
      <c r="H108" s="9"/>
      <c r="I108" s="9"/>
      <c r="J108" s="9"/>
    </row>
    <row r="109" customFormat="false" ht="15" hidden="false" customHeight="true" outlineLevel="0" collapsed="false"/>
    <row r="110" customFormat="false" ht="15" hidden="false" customHeight="true" outlineLevel="0" collapsed="false">
      <c r="A110" s="10" t="s">
        <v>397</v>
      </c>
    </row>
    <row r="111" customFormat="false" ht="15" hidden="false" customHeight="true" outlineLevel="0" collapsed="false">
      <c r="A111" s="1" t="s">
        <v>398</v>
      </c>
      <c r="B111" s="1" t="s">
        <v>327</v>
      </c>
      <c r="C111" s="1" t="s">
        <v>399</v>
      </c>
      <c r="D111" s="1" t="s">
        <v>400</v>
      </c>
      <c r="E111" s="1" t="n">
        <v>3</v>
      </c>
      <c r="F111" s="1" t="s">
        <v>30</v>
      </c>
      <c r="G111" s="1" t="s">
        <v>401</v>
      </c>
      <c r="H111" s="1" t="n">
        <v>4</v>
      </c>
      <c r="I111" s="1" t="n">
        <f aca="false">E111*H111</f>
        <v>12</v>
      </c>
      <c r="J111" s="1" t="s">
        <v>17</v>
      </c>
    </row>
    <row r="112" customFormat="false" ht="15" hidden="false" customHeight="true" outlineLevel="0" collapsed="false">
      <c r="A112" s="1" t="s">
        <v>402</v>
      </c>
      <c r="B112" s="1" t="s">
        <v>327</v>
      </c>
      <c r="C112" s="1" t="s">
        <v>403</v>
      </c>
      <c r="D112" s="1" t="s">
        <v>404</v>
      </c>
      <c r="E112" s="1" t="n">
        <v>4</v>
      </c>
      <c r="F112" s="1" t="s">
        <v>21</v>
      </c>
      <c r="G112" s="1" t="s">
        <v>405</v>
      </c>
      <c r="H112" s="1" t="n">
        <v>2.5</v>
      </c>
      <c r="I112" s="1" t="n">
        <f aca="false">E112*H112</f>
        <v>10</v>
      </c>
      <c r="J112" s="1" t="s">
        <v>17</v>
      </c>
    </row>
    <row r="113" customFormat="false" ht="15" hidden="false" customHeight="true" outlineLevel="0" collapsed="false">
      <c r="A113" s="1" t="s">
        <v>406</v>
      </c>
      <c r="B113" s="1" t="s">
        <v>327</v>
      </c>
      <c r="C113" s="1" t="s">
        <v>407</v>
      </c>
      <c r="D113" s="1" t="s">
        <v>14</v>
      </c>
      <c r="E113" s="1" t="n">
        <v>12</v>
      </c>
      <c r="F113" s="1" t="s">
        <v>15</v>
      </c>
      <c r="G113" s="1" t="s">
        <v>408</v>
      </c>
      <c r="H113" s="1" t="n">
        <v>6.5</v>
      </c>
      <c r="I113" s="1" t="n">
        <f aca="false">E113*H113</f>
        <v>78</v>
      </c>
      <c r="J113" s="1" t="s">
        <v>17</v>
      </c>
    </row>
    <row r="114" customFormat="false" ht="15" hidden="false" customHeight="true" outlineLevel="0" collapsed="false">
      <c r="A114" s="1" t="s">
        <v>409</v>
      </c>
      <c r="B114" s="1" t="s">
        <v>327</v>
      </c>
      <c r="C114" s="1" t="s">
        <v>410</v>
      </c>
      <c r="D114" s="1" t="s">
        <v>411</v>
      </c>
      <c r="E114" s="1" t="n">
        <v>4</v>
      </c>
      <c r="F114" s="1" t="s">
        <v>21</v>
      </c>
      <c r="G114" s="1" t="s">
        <v>412</v>
      </c>
      <c r="H114" s="1" t="n">
        <v>14.5</v>
      </c>
      <c r="I114" s="1" t="n">
        <f aca="false">E114*H114</f>
        <v>58</v>
      </c>
      <c r="J114" s="1" t="s">
        <v>17</v>
      </c>
    </row>
    <row r="115" customFormat="false" ht="15" hidden="false" customHeight="true" outlineLevel="0" collapsed="false">
      <c r="A115" s="1" t="s">
        <v>413</v>
      </c>
      <c r="B115" s="1" t="s">
        <v>327</v>
      </c>
      <c r="C115" s="1" t="s">
        <v>414</v>
      </c>
      <c r="D115" s="1" t="s">
        <v>415</v>
      </c>
      <c r="E115" s="1" t="n">
        <v>4</v>
      </c>
      <c r="F115" s="1" t="s">
        <v>21</v>
      </c>
      <c r="G115" s="1" t="s">
        <v>416</v>
      </c>
      <c r="H115" s="1" t="n">
        <v>22</v>
      </c>
      <c r="I115" s="1" t="n">
        <f aca="false">E115*H115</f>
        <v>88</v>
      </c>
      <c r="J115" s="1" t="s">
        <v>17</v>
      </c>
    </row>
    <row r="116" customFormat="false" ht="15" hidden="false" customHeight="true" outlineLevel="0" collapsed="false">
      <c r="A116" s="1" t="s">
        <v>417</v>
      </c>
      <c r="B116" s="1" t="s">
        <v>327</v>
      </c>
      <c r="C116" s="1" t="s">
        <v>418</v>
      </c>
      <c r="D116" s="1" t="s">
        <v>419</v>
      </c>
      <c r="E116" s="1" t="n">
        <v>1</v>
      </c>
      <c r="F116" s="1" t="s">
        <v>21</v>
      </c>
      <c r="G116" s="1" t="s">
        <v>420</v>
      </c>
      <c r="H116" s="1" t="n">
        <v>13</v>
      </c>
      <c r="I116" s="1" t="n">
        <f aca="false">E116*H116</f>
        <v>13</v>
      </c>
      <c r="J116" s="1" t="s">
        <v>17</v>
      </c>
    </row>
    <row r="117" customFormat="false" ht="15" hidden="false" customHeight="true" outlineLevel="0" collapsed="false">
      <c r="A117" s="1" t="s">
        <v>421</v>
      </c>
      <c r="B117" s="1" t="s">
        <v>302</v>
      </c>
      <c r="C117" s="1" t="s">
        <v>422</v>
      </c>
      <c r="D117" s="1" t="s">
        <v>423</v>
      </c>
      <c r="E117" s="1" t="n">
        <v>150</v>
      </c>
      <c r="F117" s="1" t="s">
        <v>21</v>
      </c>
      <c r="G117" s="1" t="s">
        <v>424</v>
      </c>
      <c r="H117" s="1" t="n">
        <v>0.4</v>
      </c>
      <c r="I117" s="1" t="n">
        <f aca="false">E117*H117</f>
        <v>60</v>
      </c>
      <c r="J117" s="1" t="s">
        <v>17</v>
      </c>
    </row>
    <row r="118" customFormat="false" ht="15" hidden="false" customHeight="true" outlineLevel="0" collapsed="false">
      <c r="A118" s="1" t="s">
        <v>425</v>
      </c>
      <c r="B118" s="1" t="s">
        <v>302</v>
      </c>
      <c r="C118" s="1" t="s">
        <v>426</v>
      </c>
      <c r="D118" s="1" t="s">
        <v>427</v>
      </c>
      <c r="E118" s="1" t="n">
        <v>8</v>
      </c>
      <c r="F118" s="1" t="s">
        <v>297</v>
      </c>
      <c r="G118" s="1" t="s">
        <v>428</v>
      </c>
      <c r="H118" s="1" t="n">
        <v>2</v>
      </c>
      <c r="I118" s="1" t="n">
        <f aca="false">E118*H118</f>
        <v>16</v>
      </c>
      <c r="J118" s="1" t="s">
        <v>17</v>
      </c>
    </row>
    <row r="119" customFormat="false" ht="15" hidden="false" customHeight="true" outlineLevel="0" collapsed="false">
      <c r="A119" s="1" t="s">
        <v>429</v>
      </c>
      <c r="B119" s="1" t="s">
        <v>194</v>
      </c>
      <c r="C119" s="1" t="s">
        <v>430</v>
      </c>
      <c r="D119" s="1" t="s">
        <v>431</v>
      </c>
      <c r="E119" s="1" t="n">
        <v>1</v>
      </c>
      <c r="F119" s="1" t="s">
        <v>156</v>
      </c>
      <c r="G119" s="1" t="s">
        <v>432</v>
      </c>
      <c r="H119" s="1" t="n">
        <v>5</v>
      </c>
      <c r="I119" s="1" t="n">
        <f aca="false">E119*H119</f>
        <v>5</v>
      </c>
      <c r="J119" s="1" t="s">
        <v>17</v>
      </c>
    </row>
    <row r="120" customFormat="false" ht="15" hidden="false" customHeight="true" outlineLevel="0" collapsed="false">
      <c r="A120" s="11" t="s">
        <v>433</v>
      </c>
    </row>
    <row r="121" customFormat="false" ht="15" hidden="false" customHeight="true" outlineLevel="0" collapsed="false">
      <c r="A121" s="12" t="s">
        <v>434</v>
      </c>
      <c r="I121" s="13" t="n">
        <f aca="false">SUM(I2:I119)</f>
        <v>4243.2</v>
      </c>
    </row>
    <row r="122" customFormat="false" ht="15" hidden="false" customHeight="true" outlineLevel="0" collapsed="false">
      <c r="A122" s="14" t="s">
        <v>435</v>
      </c>
    </row>
    <row r="123" customFormat="false" ht="15" hidden="false" customHeight="true" outlineLevel="0" collapsed="false">
      <c r="A123" s="14" t="s">
        <v>436</v>
      </c>
    </row>
    <row r="124" customFormat="false" ht="15" hidden="false" customHeight="true" outlineLevel="0" collapsed="false">
      <c r="A124" s="14" t="s">
        <v>437</v>
      </c>
    </row>
    <row r="125" customFormat="false" ht="15" hidden="false" customHeight="true" outlineLevel="0" collapsed="false">
      <c r="A125" s="14" t="s">
        <v>438</v>
      </c>
    </row>
  </sheetData>
  <mergeCells count="11">
    <mergeCell ref="A2:J2"/>
    <mergeCell ref="A24:J24"/>
    <mergeCell ref="A32:J32"/>
    <mergeCell ref="A42:J42"/>
    <mergeCell ref="A50:J50"/>
    <mergeCell ref="A61:J61"/>
    <mergeCell ref="A67:J67"/>
    <mergeCell ref="A74:J74"/>
    <mergeCell ref="A80:J80"/>
    <mergeCell ref="A87:J87"/>
    <mergeCell ref="A108:J10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5"/>
    <col collapsed="false" customWidth="true" hidden="false" outlineLevel="0" max="2" min="2" style="1" width="12"/>
    <col collapsed="false" customWidth="true" hidden="false" outlineLevel="0" max="3" min="3" style="1" width="16"/>
    <col collapsed="false" customWidth="true" hidden="false" outlineLevel="0" max="4" min="4" style="1" width="14"/>
  </cols>
  <sheetData>
    <row r="1" customFormat="false" ht="17.25" hidden="false" customHeight="true" outlineLevel="0" collapsed="false">
      <c r="A1" s="15" t="s">
        <v>439</v>
      </c>
      <c r="B1" s="15"/>
      <c r="C1" s="15"/>
      <c r="D1" s="15"/>
    </row>
    <row r="3" customFormat="false" ht="15" hidden="false" customHeight="true" outlineLevel="0" collapsed="false">
      <c r="A3" s="16" t="s">
        <v>1</v>
      </c>
      <c r="B3" s="16" t="s">
        <v>440</v>
      </c>
      <c r="C3" s="16" t="s">
        <v>441</v>
      </c>
      <c r="D3" s="16" t="s">
        <v>442</v>
      </c>
    </row>
    <row r="4" customFormat="false" ht="15" hidden="false" customHeight="true" outlineLevel="0" collapsed="false">
      <c r="A4" s="17" t="s">
        <v>443</v>
      </c>
      <c r="B4" s="18" t="n">
        <f aca="false">COUNTIF(Materials!A:A,"F*")</f>
        <v>14</v>
      </c>
      <c r="C4" s="19" t="n">
        <f aca="false">SUMIF(Materials!A:A,"F*",Materials!I:I)</f>
        <v>685</v>
      </c>
      <c r="D4" s="20" t="n">
        <f aca="false">C4/$C$17</f>
        <v>0.161434766214178</v>
      </c>
    </row>
    <row r="5" customFormat="false" ht="15" hidden="false" customHeight="true" outlineLevel="0" collapsed="false">
      <c r="A5" s="17" t="s">
        <v>74</v>
      </c>
      <c r="B5" s="18" t="n">
        <f aca="false">COUNTIF(Materials!A:A,"W*")</f>
        <v>9</v>
      </c>
      <c r="C5" s="19" t="n">
        <f aca="false">SUMIF(Materials!A:A,"W*",Materials!I:I)</f>
        <v>286.4</v>
      </c>
      <c r="D5" s="20" t="n">
        <f aca="false">C5/$C$17</f>
        <v>0.0674962292609351</v>
      </c>
    </row>
    <row r="6" customFormat="false" ht="15" hidden="false" customHeight="true" outlineLevel="0" collapsed="false">
      <c r="A6" s="17" t="s">
        <v>101</v>
      </c>
      <c r="B6" s="18" t="n">
        <f aca="false">COUNTIF(Materials!A:A,"R*")</f>
        <v>11</v>
      </c>
      <c r="C6" s="19" t="n">
        <f aca="false">SUMIF(Materials!A:A,"R*",Materials!I:I)</f>
        <v>182.3</v>
      </c>
      <c r="D6" s="20" t="n">
        <f aca="false">C6/$C$17</f>
        <v>0.0429628582202112</v>
      </c>
    </row>
    <row r="7" customFormat="false" ht="15" hidden="false" customHeight="true" outlineLevel="0" collapsed="false">
      <c r="A7" s="17" t="s">
        <v>444</v>
      </c>
      <c r="B7" s="18" t="n">
        <f aca="false">COUNTIF(Materials!A:A,"S*")</f>
        <v>10</v>
      </c>
      <c r="C7" s="19" t="n">
        <f aca="false">SUMIF(Materials!A:A,"S*",Materials!I:I)</f>
        <v>357</v>
      </c>
      <c r="D7" s="20" t="n">
        <f aca="false">C7/$C$17</f>
        <v>0.0841346153846154</v>
      </c>
    </row>
    <row r="8" customFormat="false" ht="15" hidden="false" customHeight="true" outlineLevel="0" collapsed="false">
      <c r="A8" s="17" t="s">
        <v>445</v>
      </c>
      <c r="B8" s="18" t="n">
        <f aca="false">COUNTIF(Materials!A:A,"B*")</f>
        <v>7</v>
      </c>
      <c r="C8" s="19" t="n">
        <f aca="false">SUMIF(Materials!A:A,"B*",Materials!I:I)</f>
        <v>583</v>
      </c>
      <c r="D8" s="20" t="n">
        <f aca="false">C8/$C$17</f>
        <v>0.137396304675716</v>
      </c>
    </row>
    <row r="9" customFormat="false" ht="15" hidden="false" customHeight="true" outlineLevel="0" collapsed="false">
      <c r="A9" s="17" t="s">
        <v>446</v>
      </c>
      <c r="B9" s="18" t="n">
        <f aca="false">COUNTIF(Materials!A:A,"D*")</f>
        <v>12</v>
      </c>
      <c r="C9" s="19" t="n">
        <f aca="false">SUMIF(Materials!A:A,"D*",Materials!I:I)</f>
        <v>444</v>
      </c>
      <c r="D9" s="20" t="n">
        <f aca="false">C9/$C$17</f>
        <v>0.104638009049774</v>
      </c>
    </row>
    <row r="10" customFormat="false" ht="15" hidden="false" customHeight="true" outlineLevel="0" collapsed="false">
      <c r="A10" s="17" t="s">
        <v>447</v>
      </c>
      <c r="B10" s="18" t="n">
        <f aca="false">COUNTIF(Materials!A:A,"H*")</f>
        <v>6</v>
      </c>
      <c r="C10" s="19" t="n">
        <f aca="false">SUMIF(Materials!A:A,"H*",Materials!I:I)</f>
        <v>383</v>
      </c>
      <c r="D10" s="20" t="n">
        <f aca="false">C10/$C$17</f>
        <v>0.0902620663650075</v>
      </c>
    </row>
    <row r="11" customFormat="false" ht="15" hidden="false" customHeight="true" outlineLevel="0" collapsed="false">
      <c r="A11" s="17" t="s">
        <v>448</v>
      </c>
      <c r="B11" s="18" t="n">
        <f aca="false">COUNTIF(Materials!A:A,"I*")</f>
        <v>8</v>
      </c>
      <c r="C11" s="19" t="n">
        <f aca="false">SUMIF(Materials!A:A,"I*",Materials!I:I)</f>
        <v>120</v>
      </c>
      <c r="D11" s="20" t="n">
        <f aca="false">C11/$C$17</f>
        <v>0.0282805429864253</v>
      </c>
    </row>
    <row r="12" customFormat="false" ht="15" hidden="false" customHeight="true" outlineLevel="0" collapsed="false">
      <c r="A12" s="17" t="s">
        <v>449</v>
      </c>
      <c r="B12" s="18" t="n">
        <f aca="false">COUNTIF(Materials!A:A,"P*")</f>
        <v>6</v>
      </c>
      <c r="C12" s="19" t="n">
        <f aca="false">SUMIF(Materials!A:A,"P*",Materials!I:I)</f>
        <v>123</v>
      </c>
      <c r="D12" s="20" t="n">
        <f aca="false">C12/$C$17</f>
        <v>0.028987556561086</v>
      </c>
    </row>
    <row r="13" customFormat="false" ht="15" hidden="false" customHeight="true" outlineLevel="0" collapsed="false">
      <c r="A13" s="17" t="s">
        <v>450</v>
      </c>
      <c r="B13" s="18" t="n">
        <f aca="false">COUNTIF(Materials!A:A,"M*")</f>
        <v>9</v>
      </c>
      <c r="C13" s="19" t="n">
        <f aca="false">SUMIF(Materials!A:A,"M*",Materials!I:I)</f>
        <v>135</v>
      </c>
      <c r="D13" s="20" t="n">
        <f aca="false">C13/$C$17</f>
        <v>0.0318156108597285</v>
      </c>
    </row>
    <row r="14" customFormat="false" ht="15" hidden="false" customHeight="true" outlineLevel="0" collapsed="false">
      <c r="A14" s="17" t="s">
        <v>451</v>
      </c>
      <c r="B14" s="18" t="n">
        <f aca="false">COUNTIF(Materials!A:A,"U*")</f>
        <v>17</v>
      </c>
      <c r="C14" s="19" t="n">
        <f aca="false">SUMIF(Materials!A:A,"U*",Materials!I:I)</f>
        <v>842.5</v>
      </c>
      <c r="D14" s="20" t="n">
        <f aca="false">C14/$C$17</f>
        <v>0.198552978883861</v>
      </c>
    </row>
    <row r="15" customFormat="false" ht="15" hidden="false" customHeight="true" outlineLevel="0" collapsed="false">
      <c r="A15" s="17" t="s">
        <v>452</v>
      </c>
      <c r="B15" s="18" t="n">
        <f aca="false">COUNTIF(Materials!A:A,"T*")</f>
        <v>7</v>
      </c>
      <c r="C15" s="19" t="n">
        <f aca="false">SUMIF(Materials!A:A,"T*",Materials!I:I)</f>
        <v>102</v>
      </c>
      <c r="D15" s="20" t="n">
        <f aca="false">C15/$C$17</f>
        <v>0.0240384615384615</v>
      </c>
    </row>
    <row r="17" customFormat="false" ht="15" hidden="false" customHeight="true" outlineLevel="0" collapsed="false">
      <c r="A17" s="21" t="s">
        <v>453</v>
      </c>
      <c r="B17" s="22" t="n">
        <f aca="false">SUM(B4:B15)</f>
        <v>116</v>
      </c>
      <c r="C17" s="23" t="n">
        <f aca="false">SUM(C4:C15)</f>
        <v>4243.2</v>
      </c>
      <c r="D17" s="22" t="s">
        <v>454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2026-05-03T15:28:36Z</dcterms:created>
  <dc:creator>openpyxl</dc:creator>
  <dc:description/>
  <dc:language>en-US</dc:language>
  <cp:lastModifiedBy/>
  <dcterms:modified xsi:type="dcterms:W3CDTF">2026-06-06T07:55:08Z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